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PQI\Quarterly Reports\2022\"/>
    </mc:Choice>
  </mc:AlternateContent>
  <xr:revisionPtr revIDLastSave="0" documentId="8_{7117D4C4-980E-401D-A655-1E0CDC04A055}" xr6:coauthVersionLast="47" xr6:coauthVersionMax="47" xr10:uidLastSave="{00000000-0000-0000-0000-000000000000}"/>
  <bookViews>
    <workbookView xWindow="-108" yWindow="-108" windowWidth="23256" windowHeight="12576" activeTab="1" xr2:uid="{00000000-000D-0000-FFFF-FFFF00000000}"/>
  </bookViews>
  <sheets>
    <sheet name="Program Data" sheetId="2" r:id="rId1"/>
    <sheet name="PQI Report" sheetId="3" r:id="rId2"/>
    <sheet name="Tables" sheetId="10" state="hidden" r:id="rId3"/>
    <sheet name="CAC" sheetId="1" r:id="rId4"/>
    <sheet name="CASA" sheetId="4" r:id="rId5"/>
    <sheet name="FBCS" sheetId="5" r:id="rId6"/>
    <sheet name="RHY" sheetId="9" r:id="rId7"/>
    <sheet name="RISE" sheetId="7" r:id="rId8"/>
    <sheet name="SKORE" sheetId="15" r:id="rId9"/>
    <sheet name="TFF" sheetId="12" r:id="rId10"/>
    <sheet name="HIYH" sheetId="8" r:id="rId11"/>
    <sheet name="Admin" sheetId="6" r:id="rId12"/>
  </sheets>
  <definedNames>
    <definedName name="_xlnm.Print_Area" localSheetId="1">'PQI Report'!$B$1:$P$50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7" i="3" l="1"/>
  <c r="P46" i="3"/>
  <c r="P45" i="3"/>
  <c r="O47" i="3"/>
  <c r="H41" i="3"/>
  <c r="H40" i="3"/>
  <c r="H39" i="3"/>
  <c r="G41" i="3"/>
  <c r="H44" i="3" l="1"/>
  <c r="G44" i="3"/>
  <c r="H25" i="3"/>
  <c r="J37" i="2" l="1"/>
  <c r="J13" i="2" l="1"/>
  <c r="F13" i="2"/>
  <c r="F45" i="2" l="1"/>
  <c r="J45" i="2"/>
  <c r="P27" i="3" l="1"/>
  <c r="P26" i="3"/>
  <c r="P20" i="3"/>
  <c r="P16" i="3"/>
  <c r="H10" i="3"/>
  <c r="H9" i="3"/>
  <c r="H8" i="3"/>
  <c r="O16" i="3"/>
  <c r="N16" i="3"/>
  <c r="M16" i="3"/>
  <c r="P28" i="3" l="1"/>
  <c r="H11" i="3"/>
  <c r="K47" i="15"/>
  <c r="O46" i="15"/>
  <c r="O47" i="15" s="1"/>
  <c r="M46" i="15"/>
  <c r="L46" i="15"/>
  <c r="L47" i="15" s="1"/>
  <c r="K46" i="15"/>
  <c r="J46" i="15"/>
  <c r="J47" i="15" s="1"/>
  <c r="I46" i="15"/>
  <c r="G46" i="15"/>
  <c r="F46" i="15"/>
  <c r="E46" i="15"/>
  <c r="D46" i="15"/>
  <c r="D47" i="15" s="1"/>
  <c r="O45" i="15"/>
  <c r="N45" i="15"/>
  <c r="N47" i="15" s="1"/>
  <c r="M45" i="15"/>
  <c r="L45" i="15"/>
  <c r="K45" i="15"/>
  <c r="J45" i="15"/>
  <c r="I45" i="15"/>
  <c r="I47" i="15" s="1"/>
  <c r="H45" i="15"/>
  <c r="H47" i="15" s="1"/>
  <c r="D45" i="15"/>
  <c r="O43" i="15"/>
  <c r="O44" i="15" s="1"/>
  <c r="N43" i="15"/>
  <c r="M43" i="15"/>
  <c r="L43" i="15"/>
  <c r="K43" i="15"/>
  <c r="J43" i="15"/>
  <c r="I43" i="15"/>
  <c r="I44" i="15" s="1"/>
  <c r="H43" i="15"/>
  <c r="G43" i="15"/>
  <c r="F43" i="15"/>
  <c r="E43" i="15"/>
  <c r="D43" i="15"/>
  <c r="O42" i="15"/>
  <c r="N42" i="15"/>
  <c r="M42" i="15"/>
  <c r="M44" i="15" s="1"/>
  <c r="L42" i="15"/>
  <c r="K42" i="15"/>
  <c r="K44" i="15" s="1"/>
  <c r="J42" i="15"/>
  <c r="I42" i="15"/>
  <c r="H42" i="15"/>
  <c r="D42" i="15"/>
  <c r="D44" i="15" s="1"/>
  <c r="E32" i="15"/>
  <c r="F32" i="15" s="1"/>
  <c r="G32" i="15" s="1"/>
  <c r="H32" i="15" s="1"/>
  <c r="I32" i="15" s="1"/>
  <c r="J32" i="15" s="1"/>
  <c r="K32" i="15" s="1"/>
  <c r="L32" i="15" s="1"/>
  <c r="M32" i="15" s="1"/>
  <c r="N32" i="15" s="1"/>
  <c r="O32" i="15" s="1"/>
  <c r="D32" i="15"/>
  <c r="O29" i="15"/>
  <c r="N29" i="15"/>
  <c r="M29" i="15"/>
  <c r="L29" i="15"/>
  <c r="K29" i="15"/>
  <c r="J29" i="15"/>
  <c r="I29" i="15"/>
  <c r="H29" i="15"/>
  <c r="G29" i="15"/>
  <c r="F29" i="15"/>
  <c r="E29" i="15"/>
  <c r="D29" i="15"/>
  <c r="E28" i="15"/>
  <c r="F28" i="15" s="1"/>
  <c r="G28" i="15" s="1"/>
  <c r="H28" i="15" s="1"/>
  <c r="I28" i="15" s="1"/>
  <c r="J28" i="15" s="1"/>
  <c r="K28" i="15" s="1"/>
  <c r="L28" i="15" s="1"/>
  <c r="M28" i="15" s="1"/>
  <c r="N28" i="15" s="1"/>
  <c r="O28" i="15" s="1"/>
  <c r="D28" i="15"/>
  <c r="E27" i="15"/>
  <c r="D27" i="15"/>
  <c r="O25" i="15"/>
  <c r="M25" i="15"/>
  <c r="L25" i="15"/>
  <c r="J25" i="15"/>
  <c r="I25" i="15"/>
  <c r="G25" i="15"/>
  <c r="F25" i="15"/>
  <c r="E24" i="15"/>
  <c r="F24" i="15" s="1"/>
  <c r="G24" i="15" s="1"/>
  <c r="H24" i="15" s="1"/>
  <c r="I24" i="15" s="1"/>
  <c r="J24" i="15" s="1"/>
  <c r="K24" i="15" s="1"/>
  <c r="L24" i="15" s="1"/>
  <c r="M24" i="15" s="1"/>
  <c r="N24" i="15" s="1"/>
  <c r="O24" i="15" s="1"/>
  <c r="D24" i="15"/>
  <c r="E23" i="15"/>
  <c r="F23" i="15" s="1"/>
  <c r="G23" i="15" s="1"/>
  <c r="H23" i="15" s="1"/>
  <c r="I23" i="15" s="1"/>
  <c r="J23" i="15" s="1"/>
  <c r="K23" i="15" s="1"/>
  <c r="L23" i="15" s="1"/>
  <c r="M23" i="15" s="1"/>
  <c r="N23" i="15" s="1"/>
  <c r="O23" i="15" s="1"/>
  <c r="D23" i="15"/>
  <c r="O21" i="15"/>
  <c r="N21" i="15"/>
  <c r="M21" i="15"/>
  <c r="L21" i="15"/>
  <c r="K21" i="15"/>
  <c r="J21" i="15"/>
  <c r="I21" i="15"/>
  <c r="H21" i="15"/>
  <c r="D21" i="15"/>
  <c r="D18" i="15"/>
  <c r="E18" i="15" s="1"/>
  <c r="O16" i="15"/>
  <c r="N16" i="15"/>
  <c r="M16" i="15"/>
  <c r="L16" i="15"/>
  <c r="K16" i="15"/>
  <c r="J16" i="15"/>
  <c r="I16" i="15"/>
  <c r="H16" i="15"/>
  <c r="G16" i="15"/>
  <c r="F16" i="15"/>
  <c r="E16" i="15"/>
  <c r="D16" i="15"/>
  <c r="O15" i="15"/>
  <c r="N15" i="15"/>
  <c r="M15" i="15"/>
  <c r="L15" i="15"/>
  <c r="K15" i="15"/>
  <c r="J15" i="15"/>
  <c r="I15" i="15"/>
  <c r="H15" i="15"/>
  <c r="G15" i="15"/>
  <c r="D15" i="15"/>
  <c r="O14" i="15"/>
  <c r="N14" i="15"/>
  <c r="M14" i="15"/>
  <c r="L14" i="15"/>
  <c r="K14" i="15"/>
  <c r="J14" i="15"/>
  <c r="I14" i="15"/>
  <c r="H14" i="15"/>
  <c r="D14" i="15"/>
  <c r="E10" i="15"/>
  <c r="F10" i="15" s="1"/>
  <c r="G10" i="15" s="1"/>
  <c r="H10" i="15" s="1"/>
  <c r="I10" i="15" s="1"/>
  <c r="J10" i="15" s="1"/>
  <c r="K10" i="15" s="1"/>
  <c r="L10" i="15" s="1"/>
  <c r="M10" i="15" s="1"/>
  <c r="N10" i="15" s="1"/>
  <c r="O10" i="15" s="1"/>
  <c r="O9" i="15"/>
  <c r="N9" i="15"/>
  <c r="M9" i="15"/>
  <c r="L9" i="15"/>
  <c r="K9" i="15"/>
  <c r="J9" i="15"/>
  <c r="I9" i="15"/>
  <c r="H9" i="15"/>
  <c r="G9" i="15"/>
  <c r="F9" i="15"/>
  <c r="E9" i="15"/>
  <c r="D9" i="15"/>
  <c r="E6" i="15"/>
  <c r="E45" i="15" s="1"/>
  <c r="D36" i="3"/>
  <c r="D33" i="3"/>
  <c r="F18" i="15" l="1"/>
  <c r="G18" i="15" s="1"/>
  <c r="H18" i="15" s="1"/>
  <c r="I18" i="15" s="1"/>
  <c r="J18" i="15" s="1"/>
  <c r="K18" i="15" s="1"/>
  <c r="L18" i="15" s="1"/>
  <c r="M18" i="15" s="1"/>
  <c r="N18" i="15" s="1"/>
  <c r="O18" i="15" s="1"/>
  <c r="E14" i="15"/>
  <c r="E31" i="15"/>
  <c r="F31" i="15" s="1"/>
  <c r="G31" i="15" s="1"/>
  <c r="H31" i="15" s="1"/>
  <c r="I31" i="15" s="1"/>
  <c r="J31" i="15" s="1"/>
  <c r="K31" i="15" s="1"/>
  <c r="L31" i="15" s="1"/>
  <c r="M31" i="15" s="1"/>
  <c r="N31" i="15" s="1"/>
  <c r="O31" i="15" s="1"/>
  <c r="L44" i="15"/>
  <c r="H44" i="15"/>
  <c r="J44" i="15"/>
  <c r="N44" i="15"/>
  <c r="M47" i="15"/>
  <c r="F27" i="15"/>
  <c r="G27" i="15" s="1"/>
  <c r="H27" i="15" s="1"/>
  <c r="I27" i="15" s="1"/>
  <c r="J27" i="15" s="1"/>
  <c r="K27" i="15" s="1"/>
  <c r="L27" i="15" s="1"/>
  <c r="M27" i="15" s="1"/>
  <c r="N27" i="15" s="1"/>
  <c r="O27" i="15" s="1"/>
  <c r="E47" i="15"/>
  <c r="D31" i="15"/>
  <c r="E42" i="15"/>
  <c r="E44" i="15" s="1"/>
  <c r="F6" i="15"/>
  <c r="E21" i="15"/>
  <c r="F21" i="15" l="1"/>
  <c r="G6" i="15"/>
  <c r="F42" i="15"/>
  <c r="F44" i="15" s="1"/>
  <c r="F14" i="15"/>
  <c r="F45" i="15"/>
  <c r="F47" i="15" s="1"/>
  <c r="G42" i="15" l="1"/>
  <c r="G44" i="15" s="1"/>
  <c r="G21" i="15"/>
  <c r="G45" i="15"/>
  <c r="G47" i="15" s="1"/>
  <c r="G14" i="15"/>
  <c r="N47" i="3" l="1"/>
  <c r="F41" i="3"/>
  <c r="L49" i="6"/>
  <c r="K49" i="6"/>
  <c r="J49" i="6"/>
  <c r="H15" i="12" l="1"/>
  <c r="I15" i="12"/>
  <c r="J15" i="12"/>
  <c r="K15" i="12"/>
  <c r="G15" i="12"/>
  <c r="M47" i="3" l="1"/>
  <c r="E40" i="3"/>
  <c r="E39" i="3"/>
  <c r="E41" i="3" s="1"/>
  <c r="D41" i="3"/>
  <c r="L47" i="3" l="1"/>
  <c r="E47" i="3" l="1"/>
  <c r="D47" i="3"/>
  <c r="M33" i="3"/>
  <c r="M11" i="3"/>
  <c r="I50" i="4"/>
  <c r="H50" i="4"/>
  <c r="G50" i="4"/>
  <c r="F50" i="4"/>
  <c r="E50" i="4"/>
  <c r="D50" i="4"/>
  <c r="I47" i="4"/>
  <c r="E47" i="4"/>
  <c r="D47" i="4"/>
  <c r="H47" i="4"/>
  <c r="G47" i="4"/>
  <c r="F47" i="4"/>
  <c r="E49" i="8"/>
  <c r="F49" i="8" s="1"/>
  <c r="G49" i="8" s="1"/>
  <c r="H49" i="8" s="1"/>
  <c r="I49" i="8" s="1"/>
  <c r="D49" i="8"/>
  <c r="D45" i="7"/>
  <c r="D47" i="7" s="1"/>
  <c r="E45" i="7"/>
  <c r="F45" i="7"/>
  <c r="G45" i="7"/>
  <c r="H45" i="7"/>
  <c r="I45" i="7"/>
  <c r="J45" i="7"/>
  <c r="K45" i="7"/>
  <c r="L45" i="7"/>
  <c r="M45" i="7"/>
  <c r="N45" i="7"/>
  <c r="O45" i="7"/>
  <c r="D48" i="7"/>
  <c r="E48" i="7"/>
  <c r="F48" i="7" s="1"/>
  <c r="G48" i="7" s="1"/>
  <c r="H48" i="7" s="1"/>
  <c r="I48" i="7" s="1"/>
  <c r="J48" i="7" s="1"/>
  <c r="K48" i="7" s="1"/>
  <c r="L48" i="7" s="1"/>
  <c r="M48" i="7" s="1"/>
  <c r="N48" i="7" s="1"/>
  <c r="O48" i="7" s="1"/>
  <c r="E47" i="7" l="1"/>
  <c r="F47" i="7" s="1"/>
  <c r="G47" i="7" s="1"/>
  <c r="H47" i="7" s="1"/>
  <c r="I47" i="7" s="1"/>
  <c r="J47" i="7" s="1"/>
  <c r="K47" i="7" s="1"/>
  <c r="L47" i="7" s="1"/>
  <c r="M47" i="7" s="1"/>
  <c r="N47" i="7" s="1"/>
  <c r="O47" i="7" s="1"/>
  <c r="E51" i="8" l="1"/>
  <c r="F51" i="8" s="1"/>
  <c r="G51" i="8" s="1"/>
  <c r="H51" i="8" s="1"/>
  <c r="I51" i="8" s="1"/>
  <c r="J51" i="8" s="1"/>
  <c r="K51" i="8" s="1"/>
  <c r="L51" i="8" s="1"/>
  <c r="M51" i="8" s="1"/>
  <c r="N51" i="8" s="1"/>
  <c r="O51" i="8" s="1"/>
  <c r="D51" i="8"/>
  <c r="E31" i="9" l="1"/>
  <c r="F31" i="9" s="1"/>
  <c r="G31" i="9" s="1"/>
  <c r="H31" i="9" s="1"/>
  <c r="I31" i="9" s="1"/>
  <c r="J31" i="9" s="1"/>
  <c r="K31" i="9" s="1"/>
  <c r="L31" i="9" s="1"/>
  <c r="M31" i="9" s="1"/>
  <c r="N31" i="9" s="1"/>
  <c r="O31" i="9" s="1"/>
  <c r="D31" i="9"/>
  <c r="O28" i="9"/>
  <c r="N28" i="9"/>
  <c r="M28" i="9"/>
  <c r="L28" i="9"/>
  <c r="K28" i="9"/>
  <c r="J28" i="9"/>
  <c r="I28" i="9"/>
  <c r="H28" i="9"/>
  <c r="G28" i="9"/>
  <c r="F28" i="9"/>
  <c r="E28" i="9"/>
  <c r="D28" i="9"/>
  <c r="E27" i="9"/>
  <c r="F27" i="9" s="1"/>
  <c r="G27" i="9" s="1"/>
  <c r="H27" i="9" s="1"/>
  <c r="I27" i="9" s="1"/>
  <c r="J27" i="9" s="1"/>
  <c r="K27" i="9" s="1"/>
  <c r="L27" i="9" s="1"/>
  <c r="M27" i="9" s="1"/>
  <c r="N27" i="9" s="1"/>
  <c r="O27" i="9" s="1"/>
  <c r="D27" i="9"/>
  <c r="E26" i="9"/>
  <c r="D26" i="9"/>
  <c r="O24" i="9"/>
  <c r="M24" i="9"/>
  <c r="L24" i="9"/>
  <c r="J24" i="9"/>
  <c r="I24" i="9"/>
  <c r="G24" i="9"/>
  <c r="F24" i="9"/>
  <c r="E23" i="9"/>
  <c r="F23" i="9" s="1"/>
  <c r="G23" i="9" s="1"/>
  <c r="H23" i="9" s="1"/>
  <c r="I23" i="9" s="1"/>
  <c r="J23" i="9" s="1"/>
  <c r="K23" i="9" s="1"/>
  <c r="L23" i="9" s="1"/>
  <c r="M23" i="9" s="1"/>
  <c r="N23" i="9" s="1"/>
  <c r="O23" i="9" s="1"/>
  <c r="D23" i="9"/>
  <c r="O20" i="9"/>
  <c r="N20" i="9"/>
  <c r="M20" i="9"/>
  <c r="L20" i="9"/>
  <c r="K20" i="9"/>
  <c r="J20" i="9"/>
  <c r="I20" i="9"/>
  <c r="H20" i="9"/>
  <c r="G20" i="9"/>
  <c r="F20" i="9"/>
  <c r="E20" i="9"/>
  <c r="D20" i="9"/>
  <c r="D22" i="9" s="1"/>
  <c r="E54" i="5"/>
  <c r="F54" i="5" s="1"/>
  <c r="G54" i="5" s="1"/>
  <c r="H54" i="5" s="1"/>
  <c r="I54" i="5" s="1"/>
  <c r="J54" i="5" s="1"/>
  <c r="K54" i="5" s="1"/>
  <c r="L54" i="5" s="1"/>
  <c r="M54" i="5" s="1"/>
  <c r="N54" i="5" s="1"/>
  <c r="O54" i="5" s="1"/>
  <c r="D54" i="5"/>
  <c r="O51" i="5"/>
  <c r="N51" i="5"/>
  <c r="M51" i="5"/>
  <c r="L51" i="5"/>
  <c r="K51" i="5"/>
  <c r="J51" i="5"/>
  <c r="I51" i="5"/>
  <c r="H51" i="5"/>
  <c r="G51" i="5"/>
  <c r="F51" i="5"/>
  <c r="E51" i="5"/>
  <c r="D51" i="5"/>
  <c r="D53" i="5" s="1"/>
  <c r="E50" i="5"/>
  <c r="F50" i="5" s="1"/>
  <c r="G50" i="5" s="1"/>
  <c r="H50" i="5" s="1"/>
  <c r="I50" i="5" s="1"/>
  <c r="J50" i="5" s="1"/>
  <c r="K50" i="5" s="1"/>
  <c r="L50" i="5" s="1"/>
  <c r="M50" i="5" s="1"/>
  <c r="N50" i="5" s="1"/>
  <c r="O50" i="5" s="1"/>
  <c r="D50" i="5"/>
  <c r="E49" i="5"/>
  <c r="D49" i="5"/>
  <c r="O47" i="5"/>
  <c r="M47" i="5"/>
  <c r="L47" i="5"/>
  <c r="J47" i="5"/>
  <c r="I47" i="5"/>
  <c r="G47" i="5"/>
  <c r="F47" i="5"/>
  <c r="E46" i="5"/>
  <c r="F46" i="5" s="1"/>
  <c r="G46" i="5" s="1"/>
  <c r="H46" i="5" s="1"/>
  <c r="I46" i="5" s="1"/>
  <c r="J46" i="5" s="1"/>
  <c r="K46" i="5" s="1"/>
  <c r="L46" i="5" s="1"/>
  <c r="M46" i="5" s="1"/>
  <c r="N46" i="5" s="1"/>
  <c r="O46" i="5" s="1"/>
  <c r="D46" i="5"/>
  <c r="O43" i="5"/>
  <c r="N43" i="5"/>
  <c r="M43" i="5"/>
  <c r="L43" i="5"/>
  <c r="K43" i="5"/>
  <c r="J43" i="5"/>
  <c r="I43" i="5"/>
  <c r="H43" i="5"/>
  <c r="G43" i="5"/>
  <c r="F43" i="5"/>
  <c r="E43" i="5"/>
  <c r="D43" i="5"/>
  <c r="E42" i="5"/>
  <c r="F42" i="5" s="1"/>
  <c r="G42" i="5" s="1"/>
  <c r="H42" i="5" s="1"/>
  <c r="I42" i="5" s="1"/>
  <c r="J42" i="5" s="1"/>
  <c r="K42" i="5" s="1"/>
  <c r="L42" i="5" s="1"/>
  <c r="M42" i="5" s="1"/>
  <c r="N42" i="5" s="1"/>
  <c r="O42" i="5" s="1"/>
  <c r="D42" i="5"/>
  <c r="O39" i="5"/>
  <c r="N39" i="5"/>
  <c r="M39" i="5"/>
  <c r="L39" i="5"/>
  <c r="K39" i="5"/>
  <c r="J39" i="5"/>
  <c r="I39" i="5"/>
  <c r="H39" i="5"/>
  <c r="G39" i="5"/>
  <c r="F39" i="5"/>
  <c r="E39" i="5"/>
  <c r="D39" i="5"/>
  <c r="F26" i="9" l="1"/>
  <c r="G26" i="9" s="1"/>
  <c r="H26" i="9" s="1"/>
  <c r="I26" i="9" s="1"/>
  <c r="J26" i="9" s="1"/>
  <c r="K26" i="9" s="1"/>
  <c r="L26" i="9" s="1"/>
  <c r="M26" i="9" s="1"/>
  <c r="N26" i="9" s="1"/>
  <c r="O26" i="9" s="1"/>
  <c r="E22" i="9"/>
  <c r="F22" i="9" s="1"/>
  <c r="G22" i="9" s="1"/>
  <c r="H22" i="9" s="1"/>
  <c r="I22" i="9" s="1"/>
  <c r="J22" i="9" s="1"/>
  <c r="K22" i="9" s="1"/>
  <c r="L22" i="9" s="1"/>
  <c r="M22" i="9" s="1"/>
  <c r="N22" i="9" s="1"/>
  <c r="O22" i="9" s="1"/>
  <c r="E30" i="9"/>
  <c r="F30" i="9" s="1"/>
  <c r="G30" i="9" s="1"/>
  <c r="H30" i="9" s="1"/>
  <c r="I30" i="9" s="1"/>
  <c r="J30" i="9" s="1"/>
  <c r="K30" i="9" s="1"/>
  <c r="L30" i="9" s="1"/>
  <c r="M30" i="9" s="1"/>
  <c r="N30" i="9" s="1"/>
  <c r="O30" i="9" s="1"/>
  <c r="E41" i="5"/>
  <c r="F41" i="5" s="1"/>
  <c r="G41" i="5" s="1"/>
  <c r="H41" i="5" s="1"/>
  <c r="I41" i="5" s="1"/>
  <c r="J41" i="5" s="1"/>
  <c r="K41" i="5" s="1"/>
  <c r="L41" i="5" s="1"/>
  <c r="M41" i="5" s="1"/>
  <c r="N41" i="5" s="1"/>
  <c r="O41" i="5" s="1"/>
  <c r="E45" i="5"/>
  <c r="F45" i="5" s="1"/>
  <c r="G45" i="5" s="1"/>
  <c r="H45" i="5" s="1"/>
  <c r="I45" i="5" s="1"/>
  <c r="J45" i="5" s="1"/>
  <c r="K45" i="5" s="1"/>
  <c r="L45" i="5" s="1"/>
  <c r="M45" i="5" s="1"/>
  <c r="N45" i="5" s="1"/>
  <c r="O45" i="5" s="1"/>
  <c r="E53" i="5"/>
  <c r="F53" i="5" s="1"/>
  <c r="G53" i="5" s="1"/>
  <c r="H53" i="5" s="1"/>
  <c r="I53" i="5" s="1"/>
  <c r="J53" i="5" s="1"/>
  <c r="K53" i="5" s="1"/>
  <c r="L53" i="5" s="1"/>
  <c r="M53" i="5" s="1"/>
  <c r="N53" i="5" s="1"/>
  <c r="O53" i="5" s="1"/>
  <c r="D30" i="9"/>
  <c r="D41" i="5"/>
  <c r="F49" i="5"/>
  <c r="G49" i="5" s="1"/>
  <c r="H49" i="5" s="1"/>
  <c r="I49" i="5" s="1"/>
  <c r="J49" i="5" s="1"/>
  <c r="K49" i="5" s="1"/>
  <c r="L49" i="5" s="1"/>
  <c r="M49" i="5" s="1"/>
  <c r="N49" i="5" s="1"/>
  <c r="O49" i="5" s="1"/>
  <c r="D45" i="5"/>
  <c r="E41" i="4" l="1"/>
  <c r="F41" i="4" s="1"/>
  <c r="G41" i="4" s="1"/>
  <c r="H41" i="4" s="1"/>
  <c r="I41" i="4" s="1"/>
  <c r="J41" i="4" s="1"/>
  <c r="K41" i="4" s="1"/>
  <c r="L41" i="4" s="1"/>
  <c r="M41" i="4" s="1"/>
  <c r="N41" i="4" s="1"/>
  <c r="O41" i="4" s="1"/>
  <c r="D41" i="4"/>
  <c r="O38" i="4"/>
  <c r="N38" i="4"/>
  <c r="M38" i="4"/>
  <c r="L38" i="4"/>
  <c r="K38" i="4"/>
  <c r="J38" i="4"/>
  <c r="I38" i="4"/>
  <c r="H38" i="4"/>
  <c r="G38" i="4"/>
  <c r="F38" i="4"/>
  <c r="E38" i="4"/>
  <c r="D38" i="4"/>
  <c r="D40" i="4" s="1"/>
  <c r="E37" i="4"/>
  <c r="F37" i="4" s="1"/>
  <c r="G37" i="4" s="1"/>
  <c r="H37" i="4" s="1"/>
  <c r="I37" i="4" s="1"/>
  <c r="J37" i="4" s="1"/>
  <c r="K37" i="4" s="1"/>
  <c r="L37" i="4" s="1"/>
  <c r="M37" i="4" s="1"/>
  <c r="N37" i="4" s="1"/>
  <c r="O37" i="4" s="1"/>
  <c r="D37" i="4"/>
  <c r="E36" i="4"/>
  <c r="D36" i="4"/>
  <c r="O34" i="4"/>
  <c r="M34" i="4"/>
  <c r="L34" i="4"/>
  <c r="J34" i="4"/>
  <c r="I34" i="4"/>
  <c r="G34" i="4"/>
  <c r="F34" i="4"/>
  <c r="E40" i="4" l="1"/>
  <c r="F40" i="4" s="1"/>
  <c r="G40" i="4" s="1"/>
  <c r="H40" i="4" s="1"/>
  <c r="I40" i="4" s="1"/>
  <c r="J40" i="4" s="1"/>
  <c r="K40" i="4" s="1"/>
  <c r="L40" i="4" s="1"/>
  <c r="M40" i="4" s="1"/>
  <c r="N40" i="4" s="1"/>
  <c r="O40" i="4" s="1"/>
  <c r="F36" i="4"/>
  <c r="G36" i="4" s="1"/>
  <c r="H36" i="4" s="1"/>
  <c r="I36" i="4" s="1"/>
  <c r="J36" i="4" s="1"/>
  <c r="K36" i="4" s="1"/>
  <c r="L36" i="4" s="1"/>
  <c r="M36" i="4" s="1"/>
  <c r="N36" i="4" s="1"/>
  <c r="O36" i="4" s="1"/>
  <c r="L16" i="3" l="1"/>
  <c r="L24" i="3"/>
  <c r="P24" i="3" s="1"/>
  <c r="P25" i="3" s="1"/>
  <c r="L23" i="3"/>
  <c r="P23" i="3" s="1"/>
  <c r="D19" i="3"/>
  <c r="D17" i="3"/>
  <c r="L25" i="3" l="1"/>
  <c r="L7" i="3"/>
  <c r="L6" i="3"/>
  <c r="F43" i="2"/>
  <c r="D8" i="3" l="1"/>
  <c r="F44" i="2" l="1"/>
  <c r="H37" i="2"/>
  <c r="F37" i="2" l="1"/>
  <c r="E37" i="6" l="1"/>
  <c r="F37" i="6" s="1"/>
  <c r="G37" i="6" s="1"/>
  <c r="H37" i="6" s="1"/>
  <c r="I37" i="6" s="1"/>
  <c r="J37" i="6" s="1"/>
  <c r="K37" i="6" s="1"/>
  <c r="L37" i="6" s="1"/>
  <c r="M37" i="6" s="1"/>
  <c r="N37" i="6" s="1"/>
  <c r="O37" i="6" s="1"/>
  <c r="D37" i="6"/>
  <c r="O34" i="6"/>
  <c r="N34" i="6"/>
  <c r="M34" i="6"/>
  <c r="L34" i="6"/>
  <c r="K34" i="6"/>
  <c r="J34" i="6"/>
  <c r="I34" i="6"/>
  <c r="H34" i="6"/>
  <c r="G34" i="6"/>
  <c r="F34" i="6"/>
  <c r="E34" i="6"/>
  <c r="D34" i="6"/>
  <c r="D36" i="6" s="1"/>
  <c r="E33" i="6"/>
  <c r="F33" i="6" s="1"/>
  <c r="G33" i="6" s="1"/>
  <c r="H33" i="6" s="1"/>
  <c r="I33" i="6" s="1"/>
  <c r="J33" i="6" s="1"/>
  <c r="K33" i="6" s="1"/>
  <c r="L33" i="6" s="1"/>
  <c r="M33" i="6" s="1"/>
  <c r="N33" i="6" s="1"/>
  <c r="O33" i="6" s="1"/>
  <c r="D33" i="6"/>
  <c r="E32" i="6"/>
  <c r="F32" i="6" s="1"/>
  <c r="G32" i="6" s="1"/>
  <c r="H32" i="6" s="1"/>
  <c r="I32" i="6" s="1"/>
  <c r="J32" i="6" s="1"/>
  <c r="K32" i="6" s="1"/>
  <c r="L32" i="6" s="1"/>
  <c r="M32" i="6" s="1"/>
  <c r="N32" i="6" s="1"/>
  <c r="O32" i="6" s="1"/>
  <c r="D32" i="6"/>
  <c r="O30" i="6"/>
  <c r="M30" i="6"/>
  <c r="L30" i="6"/>
  <c r="J30" i="6"/>
  <c r="I30" i="6"/>
  <c r="G30" i="6"/>
  <c r="F30" i="6"/>
  <c r="E36" i="6" l="1"/>
  <c r="F36" i="6" s="1"/>
  <c r="G36" i="6" s="1"/>
  <c r="H36" i="6" s="1"/>
  <c r="I36" i="6" s="1"/>
  <c r="J36" i="6" s="1"/>
  <c r="K36" i="6" s="1"/>
  <c r="L36" i="6" s="1"/>
  <c r="M36" i="6" s="1"/>
  <c r="N36" i="6" s="1"/>
  <c r="O36" i="6" s="1"/>
  <c r="L28" i="3" l="1"/>
  <c r="D25" i="3"/>
  <c r="D20" i="3"/>
  <c r="L11" i="3"/>
  <c r="D11" i="3"/>
  <c r="L8" i="3"/>
</calcChain>
</file>

<file path=xl/sharedStrings.xml><?xml version="1.0" encoding="utf-8"?>
<sst xmlns="http://schemas.openxmlformats.org/spreadsheetml/2006/main" count="956" uniqueCount="282">
  <si>
    <t>Summary of Programs</t>
  </si>
  <si>
    <t>Prior Year</t>
  </si>
  <si>
    <t>Comparison</t>
  </si>
  <si>
    <t>Flowering Branch Children's Shelter:</t>
  </si>
  <si>
    <t>DFCS Children:</t>
  </si>
  <si>
    <t>RHY Children:</t>
  </si>
  <si>
    <t>Hope In Your Home Program:</t>
  </si>
  <si>
    <t>PPP Evidence Based Abuse Prevention:</t>
  </si>
  <si>
    <t>PAT Evidence Based Abuse Prevention:</t>
  </si>
  <si>
    <t>First Steps New Born Hospital Visits:</t>
  </si>
  <si>
    <t>RISE Independent Living Program:</t>
  </si>
  <si>
    <t>Child Advocacy Center:</t>
  </si>
  <si>
    <t>Forensic Interviews:</t>
  </si>
  <si>
    <t>Court Appointed Special Advocates:</t>
  </si>
  <si>
    <t>Children Receiving Monthly Services:</t>
  </si>
  <si>
    <t>Rainbows:</t>
  </si>
  <si>
    <t>Other Significant Numbers:</t>
  </si>
  <si>
    <t>FBCS Declined Referrals:</t>
  </si>
  <si>
    <t>Actual In home Abuse Prevention Visits:</t>
  </si>
  <si>
    <t>Referrals to Additional Community Resources:</t>
  </si>
  <si>
    <t>Volunteer Hours Contributed to Services:</t>
  </si>
  <si>
    <t>Advocates for Bartow's Children, Inc.</t>
  </si>
  <si>
    <t>Quarterly Report Card</t>
  </si>
  <si>
    <t>RISE Service Outcomes</t>
  </si>
  <si>
    <t>1st Qtr.</t>
  </si>
  <si>
    <t>2nd Qtr.</t>
  </si>
  <si>
    <t>3rd Qtr.</t>
  </si>
  <si>
    <t>4th Qtr.</t>
  </si>
  <si>
    <t>Annual Outcomes</t>
  </si>
  <si>
    <t>CASA Service Outcomes</t>
  </si>
  <si>
    <t>Total number of clients accepted into the program</t>
  </si>
  <si>
    <t>Percentage of Clients meeting outcome</t>
  </si>
  <si>
    <t>80% of housed clients will be succesful at maintatining permenancy for at least 90 days after program exit</t>
  </si>
  <si>
    <t>Total number of clients housed through program</t>
  </si>
  <si>
    <t>Number of clients maintaining permanency at 90 day follow up</t>
  </si>
  <si>
    <t>CAC Service Outcomes</t>
  </si>
  <si>
    <t>FBCS (GLS) Service Outcomes</t>
  </si>
  <si>
    <t>Total number of Exit Surveys Completed</t>
  </si>
  <si>
    <t>80 % of residents will have passing grades at progress report and report card time.</t>
  </si>
  <si>
    <t>Total number of residents</t>
  </si>
  <si>
    <t>Number of Residents with passing grades</t>
  </si>
  <si>
    <t>50% of parents who complete exit surveys report having a better understanding of the rights of child abuse victims</t>
  </si>
  <si>
    <t># of Clients Reporting a better understanding of child abuse rights</t>
  </si>
  <si>
    <t>RHY Service Outcomes</t>
  </si>
  <si>
    <t>HIYH Service Outcomes</t>
  </si>
  <si>
    <t>Total number of Children exiting RHY</t>
  </si>
  <si>
    <t>Number of families enrolled in the program</t>
  </si>
  <si>
    <t>N/A</t>
  </si>
  <si>
    <t>Total number of SafePlace sites last year</t>
  </si>
  <si>
    <t>At least 80% of families who complete the CSQ, will report an improvement in their situation.</t>
  </si>
  <si>
    <t>Total number of CSQs Completed</t>
  </si>
  <si>
    <t>Total number of SafePlace sites for current year</t>
  </si>
  <si>
    <t>Number of self reports of improved situation on CSQ</t>
  </si>
  <si>
    <t>Finance &amp; HR Outcomes</t>
  </si>
  <si>
    <t>Development Outcomes</t>
  </si>
  <si>
    <t>Expenses will be within a 15% margin for each quarter of the year. (Finance)</t>
  </si>
  <si>
    <t>Increase average gift size by major donors 10% annually</t>
  </si>
  <si>
    <t>Average gift size of major donors last year</t>
  </si>
  <si>
    <t>Average gift size of major donors this year</t>
  </si>
  <si>
    <t>Within 15% Margin?</t>
  </si>
  <si>
    <t>Rate of increase/decrease</t>
  </si>
  <si>
    <t>70% of employees will report a positive work experience with the agency, as measured by responses to the Employee Satisfaction Questionnaire</t>
  </si>
  <si>
    <t># of Employees Completing Satisfaction Questionnaire</t>
  </si>
  <si>
    <t>Revenue will be 85% or higher of budget each month</t>
  </si>
  <si>
    <t>Budgeted Development Revenue</t>
  </si>
  <si>
    <t># of Employees reporting a positive work experience</t>
  </si>
  <si>
    <t>% of Employees reporting a positive work experience</t>
  </si>
  <si>
    <t>Percentage of Actual vs. Budgeted</t>
  </si>
  <si>
    <t>Advocates for Children will maintain an steady rate of salaried employees</t>
  </si>
  <si>
    <t>Number of salaried employees at beginning of the quarter</t>
  </si>
  <si>
    <t>Overall Agency Impact</t>
  </si>
  <si>
    <t>Total number of Outcomes Tracked</t>
  </si>
  <si>
    <t>Number of salaried employees at end of the quarter</t>
  </si>
  <si>
    <t>Total number of Outcomes meeting or exceeding goals</t>
  </si>
  <si>
    <t xml:space="preserve">Retention Rate of Salaried Employees </t>
  </si>
  <si>
    <t>Percentage of goal achievement agency wide</t>
  </si>
  <si>
    <t>Jan</t>
  </si>
  <si>
    <t>Feb</t>
  </si>
  <si>
    <t>March</t>
  </si>
  <si>
    <t>Annual Work Plan</t>
  </si>
  <si>
    <t>QUESTION: Do you want to keep Prior Year Monthly Averages?</t>
  </si>
  <si>
    <t>CAC</t>
  </si>
  <si>
    <t>Service Output Goals</t>
  </si>
  <si>
    <t>Mar</t>
  </si>
  <si>
    <t>Apr</t>
  </si>
  <si>
    <t>May</t>
  </si>
  <si>
    <t>Jun</t>
  </si>
  <si>
    <t>Jul</t>
  </si>
  <si>
    <t>Aug</t>
  </si>
  <si>
    <t>Sep</t>
  </si>
  <si>
    <t>Oct</t>
  </si>
  <si>
    <t>Nov</t>
  </si>
  <si>
    <t>Dec</t>
  </si>
  <si>
    <t># of Children Who Receive Forensic Interviews</t>
  </si>
  <si>
    <t>Prior Year Monthly Avg.</t>
  </si>
  <si>
    <t>Monthly Actual</t>
  </si>
  <si>
    <t>YTD Goal</t>
  </si>
  <si>
    <t>YTD Actual</t>
  </si>
  <si>
    <t># of kids deemed appropriate/referred to receive a forensic medical exam</t>
  </si>
  <si>
    <t># of kids (referred) who receive a medical exam</t>
  </si>
  <si>
    <t># of non-offending Caregivers completing survey at closeout</t>
  </si>
  <si>
    <t>Monthly Goal</t>
  </si>
  <si>
    <t># of Volunteers per month</t>
  </si>
  <si>
    <t># of Volunteer Hours Contributed</t>
  </si>
  <si>
    <t>Service Outcome Goals</t>
  </si>
  <si>
    <t>CASA</t>
  </si>
  <si>
    <t>DFCS RBWO</t>
  </si>
  <si>
    <t># of Referrals</t>
  </si>
  <si>
    <t># of Declined Referrals due to appropriateness</t>
  </si>
  <si>
    <t># of Children Entering the Shelter</t>
  </si>
  <si>
    <t>Number of residents who exited</t>
  </si>
  <si>
    <t>Average # of days in FBCS care</t>
  </si>
  <si>
    <t># of Residents w/ Prudent Parenting (PP) privileges as recorded in their case records at month end</t>
  </si>
  <si>
    <t>RHY</t>
  </si>
  <si>
    <t>36 Awareness Presentations conducted annually</t>
  </si>
  <si>
    <t>1,200 adults will receive Awareness Presentations</t>
  </si>
  <si>
    <t>3,000 children will receive Awareness Presentations</t>
  </si>
  <si>
    <t>18 Children will receive emergency shelter annually</t>
  </si>
  <si>
    <t>RISE</t>
  </si>
  <si>
    <t># of Youth interviewed for program</t>
  </si>
  <si>
    <t># of Youth diverted/reconciled</t>
  </si>
  <si>
    <t># of Youth accepted into the program</t>
  </si>
  <si>
    <t># of Youth placed in Hotel/Motel</t>
  </si>
  <si>
    <t># of Dependents placed in Hotel/Motel with Parenting Youth</t>
  </si>
  <si>
    <t># of Youth Placed in Apartments</t>
  </si>
  <si>
    <t># of Dependents placed in Apartments with Parenting Youth</t>
  </si>
  <si>
    <t># of safe nights of rest provided</t>
  </si>
  <si>
    <t># of Volunteers active each month</t>
  </si>
  <si>
    <t># of Volunteer hours</t>
  </si>
  <si>
    <t>Number of clients maintaining permenancy at 90 day follow up</t>
  </si>
  <si>
    <t>Triple P</t>
  </si>
  <si>
    <t>A total of 88 post assessments will be completed annually</t>
  </si>
  <si>
    <t>792 units of service coordination and parent education completed annually</t>
  </si>
  <si>
    <t xml:space="preserve">     </t>
  </si>
  <si>
    <t>396 units of family life skills will be provided annually</t>
  </si>
  <si>
    <t>264 units of advocacy will be provided annually</t>
  </si>
  <si>
    <t>12 Group Connections will be completed annually</t>
  </si>
  <si>
    <t>700 First Steps Screenings annually</t>
  </si>
  <si>
    <t>Administration</t>
  </si>
  <si>
    <t># of Social Media Posts per Week (Development)</t>
  </si>
  <si>
    <t>1 Text Message Sent per Month (Development)</t>
  </si>
  <si>
    <t>2 Newsletters per Year (Development)</t>
  </si>
  <si>
    <t>12 eNews Letters per Year (Development)</t>
  </si>
  <si>
    <t>Expenses within 10% of Budgets (Finance) for all 7 programs</t>
  </si>
  <si>
    <t>Prior Year Percentages</t>
  </si>
  <si>
    <t>Avg. # of Days Cash on Hand Exceeds 90-Day Operating Costs (Finance)</t>
  </si>
  <si>
    <t>Percentage of Clients showing improved post scores</t>
  </si>
  <si>
    <t>Actual Development Revenue</t>
  </si>
  <si>
    <t>Advocates for Children will maintain an 80% retention rate of salaried employees</t>
  </si>
  <si>
    <t>Number of salaried employees at month beginning</t>
  </si>
  <si>
    <t>Number of salaried employees at month end</t>
  </si>
  <si>
    <t>Retention Rate of Salaried Employees</t>
  </si>
  <si>
    <t>Maintain 161 Safe Sites</t>
  </si>
  <si>
    <t xml:space="preserve">Increase Safe Place sites by 3 % </t>
  </si>
  <si>
    <t>60% of RHY will remain engaged in aftercare services after 30 days of discharge</t>
  </si>
  <si>
    <t xml:space="preserve">Number of children receiving aftercare services </t>
  </si>
  <si>
    <t>100 children will be diverted from homelessness</t>
  </si>
  <si>
    <t># of youth currently housed</t>
  </si>
  <si>
    <t>monthly goal</t>
  </si>
  <si>
    <t>90% of clients accepted into the program will be permanently housed within 60 days</t>
  </si>
  <si>
    <t>Number of youth meeting expectations.</t>
  </si>
  <si>
    <t>Number of youth in program</t>
  </si>
  <si>
    <t>90% of SKORE youth meeting program expectations</t>
  </si>
  <si>
    <t>Perecent receiving no additional charge(s)</t>
  </si>
  <si>
    <t>Youth Not Receiving Additional Charge(s)</t>
  </si>
  <si>
    <t>Number of active youth</t>
  </si>
  <si>
    <t>90% of SKORE youth receive no additional charge(s) while in program</t>
  </si>
  <si>
    <t>% of Monthly Goal</t>
  </si>
  <si>
    <t>% of active youth receiving no additional charge(s)</t>
  </si>
  <si>
    <r>
      <t xml:space="preserve"># of Service Referrals per each </t>
    </r>
    <r>
      <rPr>
        <b/>
        <i/>
        <sz val="11"/>
        <color theme="1"/>
        <rFont val="Calibri"/>
        <family val="2"/>
        <scheme val="minor"/>
      </rPr>
      <t>new</t>
    </r>
    <r>
      <rPr>
        <sz val="11"/>
        <color theme="1"/>
        <rFont val="Calibri"/>
        <family val="2"/>
        <scheme val="minor"/>
      </rPr>
      <t xml:space="preserve"> cases</t>
    </r>
  </si>
  <si>
    <t>Month to Date %</t>
  </si>
  <si>
    <r>
      <t xml:space="preserve">% of SKORE youth </t>
    </r>
    <r>
      <rPr>
        <b/>
        <i/>
        <sz val="11"/>
        <color theme="1"/>
        <rFont val="Calibri"/>
        <family val="2"/>
        <scheme val="minor"/>
      </rPr>
      <t>meeting</t>
    </r>
    <r>
      <rPr>
        <sz val="11"/>
        <color theme="1"/>
        <rFont val="Calibri"/>
        <family val="2"/>
        <scheme val="minor"/>
      </rPr>
      <t xml:space="preserve"> program expectations</t>
    </r>
  </si>
  <si>
    <r>
      <t xml:space="preserve"># of </t>
    </r>
    <r>
      <rPr>
        <b/>
        <i/>
        <sz val="11"/>
        <color theme="1"/>
        <rFont val="Calibri"/>
        <family val="2"/>
        <scheme val="minor"/>
      </rPr>
      <t>new</t>
    </r>
    <r>
      <rPr>
        <sz val="11"/>
        <color theme="1"/>
        <rFont val="Calibri"/>
        <family val="2"/>
        <scheme val="minor"/>
      </rPr>
      <t xml:space="preserve"> SKORE cases </t>
    </r>
  </si>
  <si>
    <t># Total youth in SKORE</t>
  </si>
  <si>
    <t>SKORE</t>
  </si>
  <si>
    <t>Number of Vol Hours</t>
  </si>
  <si>
    <t>Number of Hearings</t>
  </si>
  <si>
    <t>Number of Child Contacts</t>
  </si>
  <si>
    <t>Volunteer/Child Stats - combined counties</t>
  </si>
  <si>
    <t># of CASAs in Training - Gordon</t>
  </si>
  <si>
    <t># of CASAs in Training - Bartow</t>
  </si>
  <si>
    <t># of closed cases where positive permanancy was achieved - Gordon</t>
  </si>
  <si>
    <t># of closed cases where positive permanancy was achieved - Bartow</t>
  </si>
  <si>
    <t># of closed CASA cases - Bartow</t>
  </si>
  <si>
    <t xml:space="preserve"># of children entering DFCS-Gordon </t>
  </si>
  <si>
    <t># of children entering DFCS- Bartow</t>
  </si>
  <si>
    <t>Total # of Children in Care - Gordon</t>
  </si>
  <si>
    <t>Total # of Children in Care - Bartow</t>
  </si>
  <si>
    <t># of Active CASA Volunteers - Gordon</t>
  </si>
  <si>
    <t># of Active CASA Volunteers - Bartow</t>
  </si>
  <si>
    <t>Service Outputs</t>
  </si>
  <si>
    <t>20% of eligible children* in Gordon County foster care will be assigned a CASA Volunteer.</t>
  </si>
  <si>
    <t>85% of eligible children* in Bartow County foster care will be assigned a CASA Volunteer.</t>
  </si>
  <si>
    <t xml:space="preserve">Total Number of Eligible Children entering care this Month </t>
  </si>
  <si>
    <t xml:space="preserve">Total Number of Eligible Children assigned a CASA </t>
  </si>
  <si>
    <t>*Eligibility based on age of case, placement location, behavioral factors, etc.</t>
  </si>
  <si>
    <t>n/a</t>
  </si>
  <si>
    <t>Of those who exited, how many exited to positive permanency</t>
  </si>
  <si>
    <t>Number of residents that re-entered care after 120 days</t>
  </si>
  <si>
    <t>Number of residents that exited to positive permanency</t>
  </si>
  <si>
    <t>75% of youth exiting to positive permanency will not re-enter care after 120 days.</t>
  </si>
  <si>
    <t>Number of residents that exited.</t>
  </si>
  <si>
    <t xml:space="preserve"># of non-off CGs reporting a better understanding of resources in community </t>
  </si>
  <si>
    <t># of non-off Caregivers referred for parenting services that engage in services</t>
  </si>
  <si>
    <t>Prior Year Monthly Actual</t>
  </si>
  <si>
    <t>Total number of referrals for parenting services</t>
  </si>
  <si>
    <t>Number of non-offending caregivers referred for parenting services that engage in services</t>
  </si>
  <si>
    <t>45 CSQs will be completed annually</t>
  </si>
  <si>
    <t>2022 YTD</t>
  </si>
  <si>
    <t>Number of clients permanently housed in 60  days</t>
  </si>
  <si>
    <t>50% of non-offending caregivers referred to Hope In Your Home for parent education engage in services</t>
  </si>
  <si>
    <t>SKORE Service Outcomes</t>
  </si>
  <si>
    <t>Percent receiving no additional charge(s)</t>
  </si>
  <si>
    <t>264 units of information and referrals will be provided</t>
  </si>
  <si>
    <t>132 Transportations will be provided annually</t>
  </si>
  <si>
    <t>2 Advisory Board meetings held with community partners</t>
  </si>
  <si>
    <t>22  Active PPP Families</t>
  </si>
  <si>
    <t>40 Active PAT Families</t>
  </si>
  <si>
    <t xml:space="preserve">60% of families with 2 or more stressors receive 75% of  required home visits </t>
  </si>
  <si>
    <t>Number of families with 2 or more stressors</t>
  </si>
  <si>
    <t># who received at least 75% or their required visits</t>
  </si>
  <si>
    <t>71%%</t>
  </si>
  <si>
    <t>84%%</t>
  </si>
  <si>
    <t>93%%</t>
  </si>
  <si>
    <t>Number of clients permanently housed in 45 days</t>
  </si>
  <si>
    <r>
      <t xml:space="preserve">20% of eligible children* in </t>
    </r>
    <r>
      <rPr>
        <b/>
        <sz val="10"/>
        <color theme="1"/>
        <rFont val="Calibri"/>
        <family val="2"/>
        <scheme val="minor"/>
      </rPr>
      <t>Gordon</t>
    </r>
    <r>
      <rPr>
        <sz val="10"/>
        <color theme="1"/>
        <rFont val="Calibri"/>
        <family val="2"/>
        <scheme val="minor"/>
      </rPr>
      <t xml:space="preserve"> County foster care will be assigned a CASA Volunteer.</t>
    </r>
  </si>
  <si>
    <t xml:space="preserve">Tptal Number of Eligible Children assigned a CASA </t>
  </si>
  <si>
    <t>% Receiving CASA</t>
  </si>
  <si>
    <r>
      <t xml:space="preserve">85% of eligible children* in </t>
    </r>
    <r>
      <rPr>
        <b/>
        <sz val="10"/>
        <color theme="1"/>
        <rFont val="Calibri"/>
        <family val="2"/>
        <scheme val="minor"/>
      </rPr>
      <t>Bartow</t>
    </r>
    <r>
      <rPr>
        <sz val="10"/>
        <color theme="1"/>
        <rFont val="Calibri"/>
        <family val="2"/>
        <scheme val="minor"/>
      </rPr>
      <t xml:space="preserve"> County foster care will be assigned a CASA Volunteer.</t>
    </r>
  </si>
  <si>
    <t>Number of Eligible Children assigned a CASA this month</t>
  </si>
  <si>
    <t>% of Total Children Assigned a CASA</t>
  </si>
  <si>
    <t>50% of non-offending caregivers who complete the exit survey report having better understanding of resources in the community</t>
  </si>
  <si>
    <t>Total number of surveys completed</t>
  </si>
  <si>
    <t># of non-offending caregivers reporting a better understanding of resources</t>
  </si>
  <si>
    <t>TFF</t>
  </si>
  <si>
    <t>90% of families served will be referred to partner agencies</t>
  </si>
  <si>
    <t>Total number of families served</t>
  </si>
  <si>
    <t>Percent of families meeting outcome</t>
  </si>
  <si>
    <t>Together for Families</t>
  </si>
  <si>
    <t xml:space="preserve">Budgeted Expense </t>
  </si>
  <si>
    <t>Actual Expense</t>
  </si>
  <si>
    <t># of youth exiting program</t>
  </si>
  <si>
    <t># of youth graduated</t>
  </si>
  <si>
    <t>July</t>
  </si>
  <si>
    <t>Sept</t>
  </si>
  <si>
    <t>Total Number of Eligible Children entering care this quarter</t>
  </si>
  <si>
    <t xml:space="preserve"># of Bartow Children with a CASA </t>
  </si>
  <si>
    <t># of Gordon Children with a CASA</t>
  </si>
  <si>
    <t xml:space="preserve">Total Number of Eligible Children entering care this Quarter </t>
  </si>
  <si>
    <t>Number of residents exited</t>
  </si>
  <si>
    <t>Monthly Actual exited postive permanency</t>
  </si>
  <si>
    <t>Total Number of children served</t>
  </si>
  <si>
    <t xml:space="preserve">95% of children served will remain with their families without the need for out of family placement </t>
  </si>
  <si>
    <t>NA</t>
  </si>
  <si>
    <t xml:space="preserve"># of new Families enrolled  </t>
  </si>
  <si>
    <t xml:space="preserve"># of Advisory Council Meetings held </t>
  </si>
  <si>
    <t xml:space="preserve"># of new families receiving referrals to community partners </t>
  </si>
  <si>
    <t xml:space="preserve">Number of NEW families served monthly </t>
  </si>
  <si>
    <t xml:space="preserve">Total number of NEW families referred to partner agencies </t>
  </si>
  <si>
    <t>90% of children served will remain with their family without the need for out of family placement</t>
  </si>
  <si>
    <t>Total number of children served</t>
  </si>
  <si>
    <t>60% of families with 2 or more stressors receive 75% of  required home visit</t>
  </si>
  <si>
    <t>Actual Revenue</t>
  </si>
  <si>
    <t>Budgted Expenses 2022</t>
  </si>
  <si>
    <t>Actual Expenses</t>
  </si>
  <si>
    <t>% of Budget</t>
  </si>
  <si>
    <t xml:space="preserve">   4th Quarter</t>
  </si>
  <si>
    <t>As of December 31, 2022</t>
  </si>
  <si>
    <t>4th quarter 2022</t>
  </si>
  <si>
    <t xml:space="preserve">at the very end of December we had 3 existing sites close. Two were schools that closed down and one was Drift Nurtition that is now under new management and did not want to continue. Those three closing would put us back down to 165. </t>
  </si>
  <si>
    <t>No access in new PSSF platform to report</t>
  </si>
  <si>
    <t>No change in number of CSQs due to change in reporting platform</t>
  </si>
  <si>
    <t xml:space="preserve">Total Number of children in the care of family </t>
  </si>
  <si>
    <t># of children still in the care of a family member</t>
  </si>
  <si>
    <t xml:space="preserve">Total number of families receiving referrals to outside agencies </t>
  </si>
  <si>
    <t>Doesn't capture family size</t>
  </si>
  <si>
    <t>Persons Given Safe Place Presentations:</t>
  </si>
  <si>
    <t>Operating Apartments</t>
  </si>
  <si>
    <t>Number of Youth Served</t>
  </si>
  <si>
    <t>Number of Youth Dependents:</t>
  </si>
  <si>
    <t>Caregivers Receiving Assessments:</t>
  </si>
  <si>
    <t>Total Persons 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</si>
</sst>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b/>
      <sz val="11"/>
      <color theme="1"/>
      <name val="Arial"/>
      <family val="2"/>
    </font>
    <font>
      <b/>
      <sz val="16"/>
      <name val="Arial"/>
      <family val="2"/>
    </font>
    <font>
      <b/>
      <sz val="14"/>
      <color theme="1"/>
      <name val="Arial"/>
      <family val="2"/>
    </font>
    <font>
      <b/>
      <sz val="10"/>
      <name val="Arial"/>
      <family val="2"/>
    </font>
    <font>
      <b/>
      <sz val="12"/>
      <color theme="1"/>
      <name val="Arial"/>
      <family val="2"/>
    </font>
    <font>
      <b/>
      <sz val="12"/>
      <name val="Arial"/>
      <family val="2"/>
    </font>
    <font>
      <b/>
      <sz val="11"/>
      <name val="Arial"/>
      <family val="2"/>
    </font>
    <font>
      <b/>
      <sz val="11"/>
      <color rgb="FFC00000"/>
      <name val="Arial"/>
      <family val="2"/>
    </font>
    <font>
      <sz val="11"/>
      <name val="Arial"/>
      <family val="2"/>
    </font>
    <font>
      <b/>
      <sz val="11"/>
      <color theme="5" tint="-0.249977111117893"/>
      <name val="Arial"/>
      <family val="2"/>
    </font>
    <font>
      <sz val="11"/>
      <color theme="1"/>
      <name val="Arial"/>
      <family val="2"/>
    </font>
    <font>
      <b/>
      <sz val="11"/>
      <color theme="7"/>
      <name val="Arial"/>
      <family val="2"/>
    </font>
    <font>
      <b/>
      <sz val="11"/>
      <color theme="9" tint="-0.499984740745262"/>
      <name val="Arial"/>
      <family val="2"/>
    </font>
    <font>
      <b/>
      <sz val="11"/>
      <color rgb="FF0070C0"/>
      <name val="Arial"/>
      <family val="2"/>
    </font>
    <font>
      <b/>
      <sz val="11"/>
      <color rgb="FF7030A0"/>
      <name val="Arial"/>
      <family val="2"/>
    </font>
    <font>
      <sz val="10"/>
      <color theme="1"/>
      <name val="Calibri"/>
      <family val="2"/>
      <scheme val="minor"/>
    </font>
    <font>
      <b/>
      <sz val="12"/>
      <color rgb="FFFF0000"/>
      <name val="Calibri"/>
      <family val="2"/>
      <scheme val="minor"/>
    </font>
    <font>
      <sz val="11"/>
      <color rgb="FFFF0000"/>
      <name val="Calibri"/>
      <family val="2"/>
      <scheme val="minor"/>
    </font>
    <font>
      <sz val="11"/>
      <name val="Calibri"/>
      <family val="2"/>
      <scheme val="minor"/>
    </font>
    <font>
      <b/>
      <i/>
      <sz val="11"/>
      <color theme="1"/>
      <name val="Calibri"/>
      <family val="2"/>
      <scheme val="minor"/>
    </font>
    <font>
      <sz val="9.5"/>
      <color theme="1"/>
      <name val="Calibri"/>
      <family val="2"/>
      <scheme val="minor"/>
    </font>
    <font>
      <b/>
      <sz val="10"/>
      <color theme="1"/>
      <name val="Calibri"/>
      <family val="2"/>
      <scheme val="minor"/>
    </font>
    <font>
      <b/>
      <sz val="11"/>
      <color rgb="FFFF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bottom/>
      <diagonal/>
    </border>
    <border>
      <left/>
      <right style="thin">
        <color auto="1"/>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91">
    <xf numFmtId="0" fontId="0" fillId="0" borderId="0" xfId="0"/>
    <xf numFmtId="0" fontId="0" fillId="0" borderId="0" xfId="0" applyAlignment="1">
      <alignment horizontal="left"/>
    </xf>
    <xf numFmtId="0" fontId="0" fillId="2" borderId="2" xfId="0" applyFill="1" applyBorder="1" applyAlignment="1">
      <alignment horizontal="center"/>
    </xf>
    <xf numFmtId="0" fontId="0" fillId="2" borderId="3" xfId="0" applyFill="1" applyBorder="1" applyAlignment="1">
      <alignment horizontal="center"/>
    </xf>
    <xf numFmtId="0" fontId="0" fillId="0" borderId="5" xfId="0" applyBorder="1"/>
    <xf numFmtId="0" fontId="0" fillId="0" borderId="6" xfId="0" applyBorder="1"/>
    <xf numFmtId="0" fontId="0" fillId="0" borderId="8" xfId="0" applyBorder="1"/>
    <xf numFmtId="0" fontId="0" fillId="0" borderId="9" xfId="0" applyBorder="1"/>
    <xf numFmtId="0" fontId="0" fillId="0" borderId="11" xfId="0" applyBorder="1"/>
    <xf numFmtId="0" fontId="0" fillId="0" borderId="12" xfId="0" applyBorder="1"/>
    <xf numFmtId="1" fontId="0" fillId="0" borderId="5" xfId="0" applyNumberFormat="1" applyBorder="1"/>
    <xf numFmtId="1" fontId="0" fillId="0" borderId="6" xfId="0" applyNumberFormat="1" applyBorder="1"/>
    <xf numFmtId="0" fontId="0" fillId="0" borderId="13" xfId="0" applyBorder="1" applyAlignment="1">
      <alignment vertical="center" wrapText="1"/>
    </xf>
    <xf numFmtId="0" fontId="0" fillId="0" borderId="14" xfId="0" applyBorder="1"/>
    <xf numFmtId="0" fontId="0" fillId="0" borderId="15" xfId="0" applyBorder="1" applyAlignment="1">
      <alignment vertical="center" wrapText="1"/>
    </xf>
    <xf numFmtId="0" fontId="0" fillId="0" borderId="16" xfId="0" applyBorder="1"/>
    <xf numFmtId="0" fontId="0" fillId="0" borderId="17" xfId="0" applyBorder="1"/>
    <xf numFmtId="0" fontId="0" fillId="0" borderId="18" xfId="0" applyBorder="1"/>
    <xf numFmtId="0" fontId="0" fillId="0" borderId="19" xfId="0" applyBorder="1" applyAlignment="1">
      <alignment vertical="center" wrapText="1"/>
    </xf>
    <xf numFmtId="9" fontId="0" fillId="0" borderId="10" xfId="1" applyFont="1" applyBorder="1"/>
    <xf numFmtId="9" fontId="0" fillId="0" borderId="20" xfId="1" applyFont="1" applyBorder="1"/>
    <xf numFmtId="9" fontId="0" fillId="0" borderId="21" xfId="1" applyFont="1" applyBorder="1"/>
    <xf numFmtId="0" fontId="0" fillId="0" borderId="1" xfId="0" applyBorder="1" applyAlignment="1">
      <alignment vertical="center" wrapText="1"/>
    </xf>
    <xf numFmtId="0" fontId="0" fillId="0" borderId="22" xfId="0" applyBorder="1"/>
    <xf numFmtId="0" fontId="0" fillId="0" borderId="23" xfId="0" applyBorder="1"/>
    <xf numFmtId="0" fontId="0" fillId="0" borderId="24" xfId="0" applyBorder="1"/>
    <xf numFmtId="9" fontId="0" fillId="0" borderId="25" xfId="1" applyFont="1" applyBorder="1"/>
    <xf numFmtId="9" fontId="0" fillId="0" borderId="11" xfId="1" applyFont="1" applyBorder="1"/>
    <xf numFmtId="9" fontId="0" fillId="0" borderId="12" xfId="1" applyFont="1" applyBorder="1"/>
    <xf numFmtId="0" fontId="0" fillId="0" borderId="8" xfId="0" applyBorder="1" applyProtection="1">
      <protection locked="0"/>
    </xf>
    <xf numFmtId="0" fontId="0" fillId="0" borderId="9" xfId="0" applyBorder="1" applyProtection="1">
      <protection locked="0"/>
    </xf>
    <xf numFmtId="0" fontId="3" fillId="0" borderId="0" xfId="0" applyFont="1"/>
    <xf numFmtId="0" fontId="3" fillId="0" borderId="0" xfId="0" applyFont="1" applyAlignment="1">
      <alignment horizontal="left"/>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0" borderId="26" xfId="0" applyBorder="1" applyAlignment="1">
      <alignment vertical="center" wrapText="1"/>
    </xf>
    <xf numFmtId="1" fontId="0" fillId="0" borderId="8" xfId="0" applyNumberFormat="1" applyBorder="1"/>
    <xf numFmtId="9" fontId="0" fillId="0" borderId="10" xfId="1" applyFont="1" applyBorder="1" applyProtection="1"/>
    <xf numFmtId="9" fontId="0" fillId="0" borderId="20" xfId="1" applyFont="1" applyBorder="1" applyProtection="1"/>
    <xf numFmtId="9" fontId="0" fillId="0" borderId="21" xfId="1" applyFont="1" applyBorder="1" applyProtection="1"/>
    <xf numFmtId="0" fontId="0" fillId="0" borderId="9" xfId="0" applyBorder="1" applyAlignment="1">
      <alignment vertical="center" wrapText="1"/>
    </xf>
    <xf numFmtId="9" fontId="0" fillId="0" borderId="25" xfId="1" applyFont="1" applyBorder="1" applyProtection="1"/>
    <xf numFmtId="9" fontId="0" fillId="0" borderId="11" xfId="1" applyFont="1" applyBorder="1" applyProtection="1"/>
    <xf numFmtId="9" fontId="0" fillId="0" borderId="12" xfId="1" applyFont="1" applyBorder="1" applyProtection="1"/>
    <xf numFmtId="2" fontId="0" fillId="0" borderId="8" xfId="0" applyNumberFormat="1" applyBorder="1" applyProtection="1">
      <protection locked="0"/>
    </xf>
    <xf numFmtId="2" fontId="0" fillId="0" borderId="9" xfId="0" applyNumberFormat="1" applyBorder="1" applyProtection="1">
      <protection locked="0"/>
    </xf>
    <xf numFmtId="9" fontId="0" fillId="0" borderId="8" xfId="1" applyFont="1" applyBorder="1"/>
    <xf numFmtId="9" fontId="0" fillId="0" borderId="9" xfId="1" applyFont="1" applyBorder="1"/>
    <xf numFmtId="0" fontId="0" fillId="0" borderId="5" xfId="0" applyBorder="1" applyProtection="1">
      <protection locked="0"/>
    </xf>
    <xf numFmtId="0" fontId="0" fillId="0" borderId="6" xfId="0" applyBorder="1" applyProtection="1">
      <protection locked="0"/>
    </xf>
    <xf numFmtId="0" fontId="0" fillId="0" borderId="17" xfId="0" applyBorder="1" applyProtection="1">
      <protection locked="0"/>
    </xf>
    <xf numFmtId="0" fontId="0" fillId="0" borderId="18" xfId="0" applyBorder="1" applyProtection="1">
      <protection locked="0"/>
    </xf>
    <xf numFmtId="164" fontId="0" fillId="0" borderId="17" xfId="2" applyNumberFormat="1" applyFont="1" applyBorder="1" applyProtection="1"/>
    <xf numFmtId="164" fontId="0" fillId="0" borderId="18" xfId="2" applyNumberFormat="1" applyFont="1" applyBorder="1" applyProtection="1"/>
    <xf numFmtId="164" fontId="0" fillId="0" borderId="17" xfId="2" applyNumberFormat="1" applyFont="1" applyBorder="1" applyProtection="1">
      <protection locked="0"/>
    </xf>
    <xf numFmtId="164" fontId="0" fillId="0" borderId="18" xfId="2" applyNumberFormat="1" applyFont="1" applyBorder="1" applyProtection="1">
      <protection locked="0"/>
    </xf>
    <xf numFmtId="0" fontId="0" fillId="4" borderId="14" xfId="0" applyFill="1" applyBorder="1"/>
    <xf numFmtId="0" fontId="0" fillId="4" borderId="5" xfId="0" applyFill="1" applyBorder="1"/>
    <xf numFmtId="0" fontId="0" fillId="4" borderId="16" xfId="0" applyFill="1" applyBorder="1"/>
    <xf numFmtId="0" fontId="0" fillId="4" borderId="17" xfId="0" applyFill="1" applyBorder="1"/>
    <xf numFmtId="2" fontId="0" fillId="0" borderId="11" xfId="1" applyNumberFormat="1" applyFont="1" applyBorder="1"/>
    <xf numFmtId="2" fontId="0" fillId="0" borderId="12" xfId="1" applyNumberFormat="1" applyFont="1" applyBorder="1"/>
    <xf numFmtId="9" fontId="0" fillId="4" borderId="10" xfId="1" applyFont="1" applyFill="1" applyBorder="1"/>
    <xf numFmtId="9" fontId="0" fillId="4" borderId="20" xfId="1" applyFont="1" applyFill="1" applyBorder="1"/>
    <xf numFmtId="164" fontId="0" fillId="0" borderId="17" xfId="2" applyNumberFormat="1" applyFont="1" applyFill="1" applyBorder="1" applyProtection="1"/>
    <xf numFmtId="164" fontId="0" fillId="0" borderId="17" xfId="2" applyNumberFormat="1" applyFont="1" applyFill="1" applyBorder="1" applyProtection="1">
      <protection locked="0"/>
    </xf>
    <xf numFmtId="9" fontId="0" fillId="0" borderId="25" xfId="1" applyFont="1" applyFill="1" applyBorder="1"/>
    <xf numFmtId="9" fontId="0" fillId="0" borderId="11" xfId="1" applyFont="1" applyFill="1" applyBorder="1"/>
    <xf numFmtId="0" fontId="0" fillId="5" borderId="16" xfId="0" applyFill="1" applyBorder="1"/>
    <xf numFmtId="0" fontId="0" fillId="5" borderId="17" xfId="0" applyFill="1" applyBorder="1"/>
    <xf numFmtId="0" fontId="0" fillId="5" borderId="22" xfId="0" applyFill="1" applyBorder="1"/>
    <xf numFmtId="0" fontId="0" fillId="5" borderId="23" xfId="0" applyFill="1" applyBorder="1"/>
    <xf numFmtId="0" fontId="0" fillId="5" borderId="18" xfId="0" applyFill="1" applyBorder="1"/>
    <xf numFmtId="0" fontId="0" fillId="5" borderId="24" xfId="0" applyFill="1" applyBorder="1"/>
    <xf numFmtId="1" fontId="0" fillId="0" borderId="16" xfId="0" applyNumberFormat="1" applyBorder="1"/>
    <xf numFmtId="9" fontId="0" fillId="0" borderId="0" xfId="0" applyNumberFormat="1"/>
    <xf numFmtId="1" fontId="0" fillId="0" borderId="5" xfId="0" applyNumberFormat="1" applyBorder="1" applyProtection="1">
      <protection locked="0"/>
    </xf>
    <xf numFmtId="1" fontId="0" fillId="0" borderId="17" xfId="0" applyNumberFormat="1" applyBorder="1" applyProtection="1">
      <protection locked="0"/>
    </xf>
    <xf numFmtId="2" fontId="0" fillId="0" borderId="23" xfId="1" applyNumberFormat="1" applyFont="1" applyBorder="1"/>
    <xf numFmtId="2" fontId="0" fillId="0" borderId="8" xfId="0" applyNumberFormat="1" applyBorder="1"/>
    <xf numFmtId="1" fontId="0" fillId="0" borderId="23" xfId="0" applyNumberFormat="1" applyBorder="1"/>
    <xf numFmtId="9" fontId="0" fillId="6" borderId="10" xfId="1" applyFont="1" applyFill="1" applyBorder="1"/>
    <xf numFmtId="9" fontId="0" fillId="6" borderId="20" xfId="1" applyFont="1" applyFill="1" applyBorder="1"/>
    <xf numFmtId="9" fontId="0" fillId="6" borderId="25" xfId="1" applyFont="1" applyFill="1" applyBorder="1"/>
    <xf numFmtId="9" fontId="0" fillId="6" borderId="11" xfId="1" applyFont="1" applyFill="1" applyBorder="1"/>
    <xf numFmtId="9" fontId="0" fillId="7" borderId="25" xfId="1" applyFont="1" applyFill="1" applyBorder="1"/>
    <xf numFmtId="1" fontId="0" fillId="0" borderId="35" xfId="0" applyNumberFormat="1" applyBorder="1"/>
    <xf numFmtId="9" fontId="0" fillId="7" borderId="10" xfId="1" applyFont="1" applyFill="1" applyBorder="1"/>
    <xf numFmtId="9" fontId="0" fillId="7" borderId="20" xfId="1" applyFont="1" applyFill="1" applyBorder="1"/>
    <xf numFmtId="0" fontId="0" fillId="3" borderId="8" xfId="0" applyFill="1" applyBorder="1"/>
    <xf numFmtId="1" fontId="0" fillId="3" borderId="8" xfId="0" applyNumberFormat="1" applyFill="1" applyBorder="1"/>
    <xf numFmtId="1" fontId="0" fillId="3" borderId="9" xfId="0" applyNumberFormat="1" applyFill="1" applyBorder="1"/>
    <xf numFmtId="0" fontId="0" fillId="10" borderId="14" xfId="0" applyFill="1" applyBorder="1"/>
    <xf numFmtId="0" fontId="0" fillId="10" borderId="5" xfId="0" applyFill="1" applyBorder="1"/>
    <xf numFmtId="0" fontId="0" fillId="10" borderId="15" xfId="0" applyFill="1" applyBorder="1" applyAlignment="1">
      <alignment vertical="center" wrapText="1"/>
    </xf>
    <xf numFmtId="0" fontId="0" fillId="10" borderId="16" xfId="0" applyFill="1" applyBorder="1"/>
    <xf numFmtId="0" fontId="0" fillId="10" borderId="17" xfId="0" applyFill="1" applyBorder="1"/>
    <xf numFmtId="0" fontId="0" fillId="10" borderId="19" xfId="0" applyFill="1" applyBorder="1" applyAlignment="1">
      <alignment vertical="center" wrapText="1"/>
    </xf>
    <xf numFmtId="9" fontId="0" fillId="6" borderId="20" xfId="1" applyFont="1" applyFill="1" applyBorder="1" applyAlignment="1">
      <alignment horizontal="center"/>
    </xf>
    <xf numFmtId="165" fontId="0" fillId="0" borderId="16" xfId="0" applyNumberFormat="1" applyBorder="1"/>
    <xf numFmtId="165" fontId="0" fillId="0" borderId="17" xfId="0" applyNumberFormat="1" applyBorder="1"/>
    <xf numFmtId="165" fontId="0" fillId="0" borderId="22" xfId="0" applyNumberFormat="1" applyBorder="1"/>
    <xf numFmtId="165" fontId="0" fillId="0" borderId="23" xfId="0" applyNumberFormat="1" applyBorder="1"/>
    <xf numFmtId="165" fontId="0" fillId="0" borderId="14" xfId="0" applyNumberFormat="1" applyBorder="1"/>
    <xf numFmtId="165" fontId="0" fillId="0" borderId="18" xfId="0" applyNumberFormat="1" applyBorder="1"/>
    <xf numFmtId="165" fontId="0" fillId="0" borderId="24" xfId="0" applyNumberFormat="1" applyBorder="1"/>
    <xf numFmtId="0" fontId="0" fillId="10" borderId="1" xfId="0" applyFill="1" applyBorder="1" applyAlignment="1">
      <alignment vertical="center" wrapText="1"/>
    </xf>
    <xf numFmtId="0" fontId="0" fillId="10" borderId="26" xfId="0" applyFill="1" applyBorder="1" applyAlignment="1">
      <alignment vertical="center" wrapText="1"/>
    </xf>
    <xf numFmtId="0" fontId="5" fillId="10" borderId="1" xfId="0" applyFont="1" applyFill="1" applyBorder="1"/>
    <xf numFmtId="0" fontId="5" fillId="10" borderId="2" xfId="0" applyFont="1" applyFill="1" applyBorder="1"/>
    <xf numFmtId="0" fontId="5" fillId="10" borderId="2" xfId="0" applyFont="1" applyFill="1" applyBorder="1" applyAlignment="1">
      <alignment horizontal="right"/>
    </xf>
    <xf numFmtId="0" fontId="5" fillId="10" borderId="3" xfId="0" applyFont="1" applyFill="1" applyBorder="1"/>
    <xf numFmtId="0" fontId="0" fillId="10" borderId="0" xfId="0" applyFill="1"/>
    <xf numFmtId="0" fontId="5" fillId="10" borderId="27" xfId="0" applyFont="1" applyFill="1" applyBorder="1"/>
    <xf numFmtId="0" fontId="8" fillId="10" borderId="0" xfId="0" applyFont="1" applyFill="1" applyAlignment="1">
      <alignment horizontal="left"/>
    </xf>
    <xf numFmtId="0" fontId="8" fillId="10" borderId="0" xfId="0" applyFont="1" applyFill="1" applyAlignment="1">
      <alignment horizontal="right"/>
    </xf>
    <xf numFmtId="0" fontId="5" fillId="10" borderId="0" xfId="0" applyFont="1" applyFill="1" applyAlignment="1">
      <alignment horizontal="right"/>
    </xf>
    <xf numFmtId="0" fontId="9" fillId="10" borderId="0" xfId="0" applyFont="1" applyFill="1" applyAlignment="1">
      <alignment horizontal="center"/>
    </xf>
    <xf numFmtId="0" fontId="5" fillId="10" borderId="0" xfId="0" applyFont="1" applyFill="1"/>
    <xf numFmtId="0" fontId="5" fillId="10" borderId="0" xfId="0" applyFont="1" applyFill="1" applyAlignment="1">
      <alignment horizontal="center"/>
    </xf>
    <xf numFmtId="0" fontId="5" fillId="10" borderId="28" xfId="0" applyFont="1" applyFill="1" applyBorder="1"/>
    <xf numFmtId="0" fontId="10" fillId="10" borderId="29" xfId="0" applyFont="1" applyFill="1" applyBorder="1" applyAlignment="1">
      <alignment horizontal="left"/>
    </xf>
    <xf numFmtId="0" fontId="10" fillId="10" borderId="29" xfId="0" applyFont="1" applyFill="1" applyBorder="1" applyAlignment="1">
      <alignment horizontal="right"/>
    </xf>
    <xf numFmtId="49" fontId="9" fillId="10" borderId="29" xfId="0" applyNumberFormat="1" applyFont="1" applyFill="1" applyBorder="1" applyAlignment="1">
      <alignment horizontal="center"/>
    </xf>
    <xf numFmtId="49" fontId="5" fillId="10" borderId="29" xfId="0" applyNumberFormat="1" applyFont="1" applyFill="1" applyBorder="1" applyAlignment="1">
      <alignment horizontal="center"/>
    </xf>
    <xf numFmtId="0" fontId="9" fillId="10" borderId="29" xfId="0" applyFont="1" applyFill="1" applyBorder="1" applyAlignment="1">
      <alignment horizontal="center"/>
    </xf>
    <xf numFmtId="0" fontId="10" fillId="10" borderId="0" xfId="0" applyFont="1" applyFill="1" applyAlignment="1">
      <alignment horizontal="left"/>
    </xf>
    <xf numFmtId="0" fontId="10" fillId="10" borderId="0" xfId="0" applyFont="1" applyFill="1" applyAlignment="1">
      <alignment horizontal="right"/>
    </xf>
    <xf numFmtId="8" fontId="9" fillId="10" borderId="0" xfId="0" applyNumberFormat="1" applyFont="1" applyFill="1" applyAlignment="1">
      <alignment horizontal="right"/>
    </xf>
    <xf numFmtId="49" fontId="9" fillId="10" borderId="0" xfId="0" applyNumberFormat="1" applyFont="1" applyFill="1" applyAlignment="1">
      <alignment horizontal="center"/>
    </xf>
    <xf numFmtId="49" fontId="5" fillId="10" borderId="0" xfId="0" applyNumberFormat="1" applyFont="1" applyFill="1" applyAlignment="1">
      <alignment horizontal="center"/>
    </xf>
    <xf numFmtId="8" fontId="5" fillId="10" borderId="0" xfId="0" applyNumberFormat="1" applyFont="1" applyFill="1" applyAlignment="1">
      <alignment horizontal="right"/>
    </xf>
    <xf numFmtId="0" fontId="9" fillId="10" borderId="27" xfId="0" applyFont="1" applyFill="1" applyBorder="1"/>
    <xf numFmtId="0" fontId="11" fillId="10" borderId="0" xfId="0" applyFont="1" applyFill="1" applyAlignment="1">
      <alignment horizontal="left"/>
    </xf>
    <xf numFmtId="0" fontId="11" fillId="10" borderId="0" xfId="0" applyFont="1" applyFill="1" applyAlignment="1">
      <alignment horizontal="right"/>
    </xf>
    <xf numFmtId="0" fontId="12" fillId="10" borderId="0" xfId="0" applyFont="1" applyFill="1" applyAlignment="1">
      <alignment horizontal="right"/>
    </xf>
    <xf numFmtId="0" fontId="9" fillId="10" borderId="28" xfId="0" applyFont="1" applyFill="1" applyBorder="1"/>
    <xf numFmtId="0" fontId="13" fillId="10" borderId="0" xfId="0" applyFont="1" applyFill="1" applyAlignment="1">
      <alignment horizontal="right"/>
    </xf>
    <xf numFmtId="1" fontId="5" fillId="10" borderId="0" xfId="0" applyNumberFormat="1" applyFont="1" applyFill="1" applyAlignment="1">
      <alignment horizontal="right"/>
    </xf>
    <xf numFmtId="1" fontId="15" fillId="10" borderId="0" xfId="0" applyNumberFormat="1" applyFont="1" applyFill="1" applyAlignment="1">
      <alignment horizontal="right"/>
    </xf>
    <xf numFmtId="0" fontId="15" fillId="10" borderId="0" xfId="0" applyFont="1" applyFill="1" applyAlignment="1">
      <alignment horizontal="right"/>
    </xf>
    <xf numFmtId="0" fontId="14" fillId="10" borderId="0" xfId="0" applyFont="1" applyFill="1" applyAlignment="1">
      <alignment horizontal="right"/>
    </xf>
    <xf numFmtId="0" fontId="5" fillId="10" borderId="0" xfId="0" applyFont="1" applyFill="1" applyAlignment="1">
      <alignment horizontal="left"/>
    </xf>
    <xf numFmtId="1" fontId="11" fillId="10" borderId="0" xfId="0" applyNumberFormat="1" applyFont="1" applyFill="1" applyAlignment="1">
      <alignment horizontal="right"/>
    </xf>
    <xf numFmtId="1" fontId="13" fillId="10" borderId="0" xfId="0" applyNumberFormat="1" applyFont="1" applyFill="1" applyAlignment="1">
      <alignment horizontal="right"/>
    </xf>
    <xf numFmtId="0" fontId="10" fillId="10" borderId="27" xfId="0" applyFont="1" applyFill="1" applyBorder="1" applyAlignment="1">
      <alignment horizontal="center"/>
    </xf>
    <xf numFmtId="0" fontId="11" fillId="10" borderId="0" xfId="0" applyFont="1" applyFill="1" applyAlignment="1">
      <alignment wrapText="1"/>
    </xf>
    <xf numFmtId="0" fontId="16" fillId="10" borderId="0" xfId="0" applyFont="1" applyFill="1" applyAlignment="1">
      <alignment horizontal="right"/>
    </xf>
    <xf numFmtId="0" fontId="17" fillId="10" borderId="0" xfId="0" applyFont="1" applyFill="1" applyAlignment="1">
      <alignment horizontal="right"/>
    </xf>
    <xf numFmtId="0" fontId="18" fillId="10" borderId="0" xfId="0" applyFont="1" applyFill="1" applyAlignment="1">
      <alignment horizontal="right"/>
    </xf>
    <xf numFmtId="0" fontId="19" fillId="10" borderId="0" xfId="0" applyFont="1" applyFill="1" applyAlignment="1">
      <alignment horizontal="right"/>
    </xf>
    <xf numFmtId="0" fontId="11" fillId="10" borderId="30" xfId="0" applyFont="1" applyFill="1" applyBorder="1" applyAlignment="1">
      <alignment horizontal="center"/>
    </xf>
    <xf numFmtId="0" fontId="11" fillId="10" borderId="30" xfId="0" applyFont="1" applyFill="1" applyBorder="1" applyAlignment="1">
      <alignment horizontal="right"/>
    </xf>
    <xf numFmtId="0" fontId="5" fillId="10" borderId="30" xfId="0" applyFont="1" applyFill="1" applyBorder="1"/>
    <xf numFmtId="0" fontId="15" fillId="10" borderId="30" xfId="0" applyFont="1" applyFill="1" applyBorder="1"/>
    <xf numFmtId="1" fontId="5" fillId="10" borderId="0" xfId="2" applyNumberFormat="1" applyFont="1" applyFill="1" applyBorder="1"/>
    <xf numFmtId="1" fontId="15" fillId="10" borderId="0" xfId="2" applyNumberFormat="1" applyFont="1" applyFill="1" applyBorder="1"/>
    <xf numFmtId="1" fontId="5" fillId="10" borderId="0" xfId="0" applyNumberFormat="1" applyFont="1" applyFill="1"/>
    <xf numFmtId="1" fontId="15" fillId="10" borderId="0" xfId="0" applyNumberFormat="1" applyFont="1" applyFill="1"/>
    <xf numFmtId="0" fontId="15" fillId="10" borderId="0" xfId="0" applyFont="1" applyFill="1"/>
    <xf numFmtId="0" fontId="11" fillId="10" borderId="0" xfId="0" applyFont="1" applyFill="1"/>
    <xf numFmtId="0" fontId="11" fillId="10" borderId="0" xfId="0" applyFont="1" applyFill="1" applyAlignment="1">
      <alignment vertical="top"/>
    </xf>
    <xf numFmtId="0" fontId="11" fillId="10" borderId="0" xfId="0" applyFont="1" applyFill="1" applyAlignment="1">
      <alignment horizontal="center"/>
    </xf>
    <xf numFmtId="0" fontId="9" fillId="10" borderId="27" xfId="0" applyFont="1" applyFill="1" applyBorder="1" applyAlignment="1">
      <alignment horizontal="right"/>
    </xf>
    <xf numFmtId="9" fontId="11" fillId="10" borderId="0" xfId="1" applyFont="1" applyFill="1" applyBorder="1" applyAlignment="1">
      <alignment horizontal="right"/>
    </xf>
    <xf numFmtId="9" fontId="5" fillId="10" borderId="0" xfId="1" applyFont="1" applyFill="1" applyBorder="1" applyAlignment="1">
      <alignment horizontal="right"/>
    </xf>
    <xf numFmtId="0" fontId="9" fillId="10" borderId="15" xfId="0" applyFont="1" applyFill="1" applyBorder="1"/>
    <xf numFmtId="0" fontId="5" fillId="10" borderId="30" xfId="0" applyFont="1" applyFill="1" applyBorder="1" applyAlignment="1">
      <alignment horizontal="right"/>
    </xf>
    <xf numFmtId="0" fontId="9" fillId="10" borderId="31" xfId="0" applyFont="1" applyFill="1" applyBorder="1"/>
    <xf numFmtId="44" fontId="5" fillId="10" borderId="0" xfId="2" applyFont="1" applyFill="1"/>
    <xf numFmtId="0" fontId="9" fillId="10" borderId="0" xfId="0" applyFont="1" applyFill="1" applyAlignment="1">
      <alignment horizontal="right"/>
    </xf>
    <xf numFmtId="49" fontId="9" fillId="10" borderId="29" xfId="0" applyNumberFormat="1" applyFont="1" applyFill="1" applyBorder="1" applyAlignment="1">
      <alignment horizontal="left"/>
    </xf>
    <xf numFmtId="0" fontId="0" fillId="10" borderId="22" xfId="0" applyFill="1" applyBorder="1"/>
    <xf numFmtId="0" fontId="0" fillId="10" borderId="23" xfId="0" applyFill="1" applyBorder="1"/>
    <xf numFmtId="0" fontId="0" fillId="0" borderId="36" xfId="0" applyBorder="1"/>
    <xf numFmtId="0" fontId="0" fillId="0" borderId="37" xfId="0" applyBorder="1"/>
    <xf numFmtId="0" fontId="0" fillId="10" borderId="8" xfId="0" applyFill="1" applyBorder="1"/>
    <xf numFmtId="0" fontId="0" fillId="10" borderId="8" xfId="0" applyFill="1" applyBorder="1" applyProtection="1">
      <protection locked="0"/>
    </xf>
    <xf numFmtId="2" fontId="0" fillId="10" borderId="8" xfId="0" applyNumberFormat="1" applyFill="1" applyBorder="1" applyProtection="1">
      <protection locked="0"/>
    </xf>
    <xf numFmtId="9" fontId="0" fillId="10" borderId="8" xfId="1" applyFont="1" applyFill="1" applyBorder="1"/>
    <xf numFmtId="2" fontId="0" fillId="10" borderId="11" xfId="1" applyNumberFormat="1" applyFont="1" applyFill="1" applyBorder="1"/>
    <xf numFmtId="164" fontId="0" fillId="10" borderId="17" xfId="2" applyNumberFormat="1" applyFont="1" applyFill="1" applyBorder="1" applyProtection="1">
      <protection locked="0"/>
    </xf>
    <xf numFmtId="0" fontId="21" fillId="0" borderId="0" xfId="0" applyFont="1"/>
    <xf numFmtId="0" fontId="0" fillId="0" borderId="7" xfId="0" applyBorder="1" applyAlignment="1">
      <alignment horizontal="center" vertical="center" wrapText="1"/>
    </xf>
    <xf numFmtId="0" fontId="23" fillId="0" borderId="22" xfId="0" applyFont="1" applyBorder="1"/>
    <xf numFmtId="9" fontId="0" fillId="9" borderId="25" xfId="1" applyFont="1" applyFill="1" applyBorder="1" applyProtection="1"/>
    <xf numFmtId="0" fontId="0" fillId="9" borderId="19" xfId="0" applyFill="1" applyBorder="1" applyAlignment="1">
      <alignment vertical="center" wrapText="1"/>
    </xf>
    <xf numFmtId="9" fontId="0" fillId="9" borderId="10" xfId="1" applyFont="1" applyFill="1" applyBorder="1" applyProtection="1"/>
    <xf numFmtId="0" fontId="0" fillId="0" borderId="0" xfId="0" applyAlignment="1">
      <alignment horizontal="center" vertical="center" wrapText="1"/>
    </xf>
    <xf numFmtId="0" fontId="23" fillId="3" borderId="9" xfId="0" applyFont="1" applyFill="1" applyBorder="1"/>
    <xf numFmtId="0" fontId="23" fillId="3" borderId="8" xfId="0" applyFont="1" applyFill="1" applyBorder="1"/>
    <xf numFmtId="9" fontId="0" fillId="11" borderId="8" xfId="0" applyNumberFormat="1" applyFill="1" applyBorder="1" applyProtection="1">
      <protection locked="0"/>
    </xf>
    <xf numFmtId="0" fontId="0" fillId="11" borderId="8" xfId="0" applyFill="1" applyBorder="1"/>
    <xf numFmtId="1" fontId="0" fillId="11" borderId="15" xfId="0" applyNumberFormat="1" applyFill="1" applyBorder="1"/>
    <xf numFmtId="1" fontId="0" fillId="11" borderId="17" xfId="0" applyNumberFormat="1" applyFill="1" applyBorder="1"/>
    <xf numFmtId="0" fontId="0" fillId="11" borderId="17" xfId="0" applyFill="1" applyBorder="1"/>
    <xf numFmtId="9" fontId="0" fillId="11" borderId="5" xfId="0" applyNumberFormat="1" applyFill="1" applyBorder="1"/>
    <xf numFmtId="0" fontId="0" fillId="11" borderId="5" xfId="0" applyFill="1" applyBorder="1"/>
    <xf numFmtId="9" fontId="0" fillId="11" borderId="11" xfId="0" applyNumberFormat="1" applyFill="1" applyBorder="1"/>
    <xf numFmtId="0" fontId="0" fillId="11" borderId="11" xfId="0" applyFill="1" applyBorder="1"/>
    <xf numFmtId="0" fontId="23" fillId="11" borderId="9" xfId="0" applyFont="1" applyFill="1" applyBorder="1"/>
    <xf numFmtId="0" fontId="23" fillId="11" borderId="8" xfId="0" applyFont="1" applyFill="1" applyBorder="1"/>
    <xf numFmtId="0" fontId="23" fillId="11" borderId="9" xfId="0" applyFont="1" applyFill="1" applyBorder="1" applyProtection="1">
      <protection locked="0"/>
    </xf>
    <xf numFmtId="0" fontId="23" fillId="11" borderId="8" xfId="0" applyFont="1" applyFill="1" applyBorder="1" applyProtection="1">
      <protection locked="0"/>
    </xf>
    <xf numFmtId="0" fontId="0" fillId="11" borderId="8" xfId="0" applyFill="1" applyBorder="1" applyProtection="1">
      <protection locked="0"/>
    </xf>
    <xf numFmtId="9" fontId="0" fillId="0" borderId="23" xfId="0" applyNumberFormat="1" applyBorder="1" applyProtection="1">
      <protection locked="0"/>
    </xf>
    <xf numFmtId="0" fontId="23" fillId="0" borderId="9" xfId="0" applyFont="1" applyBorder="1" applyProtection="1">
      <protection locked="0"/>
    </xf>
    <xf numFmtId="0" fontId="23" fillId="0" borderId="8" xfId="0" applyFont="1" applyBorder="1" applyProtection="1">
      <protection locked="0"/>
    </xf>
    <xf numFmtId="0" fontId="0" fillId="12" borderId="11" xfId="0" applyFill="1" applyBorder="1" applyAlignment="1">
      <alignment horizontal="right"/>
    </xf>
    <xf numFmtId="0" fontId="0" fillId="12" borderId="11" xfId="0" applyFill="1" applyBorder="1" applyAlignment="1">
      <alignment horizontal="left"/>
    </xf>
    <xf numFmtId="0" fontId="0" fillId="0" borderId="8" xfId="0" applyBorder="1" applyAlignment="1">
      <alignment horizontal="center"/>
    </xf>
    <xf numFmtId="0" fontId="0" fillId="8" borderId="8" xfId="0" applyFill="1" applyBorder="1" applyAlignment="1">
      <alignment vertical="center"/>
    </xf>
    <xf numFmtId="0" fontId="0" fillId="8" borderId="8" xfId="0" applyFill="1" applyBorder="1" applyAlignment="1" applyProtection="1">
      <alignment vertical="center"/>
      <protection locked="0"/>
    </xf>
    <xf numFmtId="1" fontId="23" fillId="8" borderId="8" xfId="0" applyNumberFormat="1" applyFont="1" applyFill="1" applyBorder="1" applyAlignment="1">
      <alignment vertical="center"/>
    </xf>
    <xf numFmtId="1" fontId="0" fillId="8" borderId="8" xfId="0" applyNumberFormat="1" applyFill="1" applyBorder="1" applyAlignment="1">
      <alignment vertical="center"/>
    </xf>
    <xf numFmtId="0" fontId="23" fillId="0" borderId="8" xfId="0" applyFont="1"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0" fontId="23" fillId="8" borderId="8" xfId="0" applyFont="1" applyFill="1" applyBorder="1" applyAlignment="1">
      <alignment vertical="center"/>
    </xf>
    <xf numFmtId="0" fontId="0" fillId="8" borderId="8" xfId="0" applyFill="1" applyBorder="1" applyAlignment="1">
      <alignment horizontal="center" vertical="center"/>
    </xf>
    <xf numFmtId="0" fontId="23" fillId="10" borderId="8" xfId="0" applyFont="1" applyFill="1" applyBorder="1" applyAlignment="1">
      <alignment vertical="center"/>
    </xf>
    <xf numFmtId="0" fontId="0" fillId="10" borderId="8" xfId="0" applyFill="1" applyBorder="1" applyAlignment="1">
      <alignment vertical="center"/>
    </xf>
    <xf numFmtId="0" fontId="2" fillId="2" borderId="8" xfId="0" applyFont="1" applyFill="1" applyBorder="1" applyAlignment="1">
      <alignment horizontal="center"/>
    </xf>
    <xf numFmtId="9" fontId="0" fillId="0" borderId="25" xfId="1" applyFont="1" applyBorder="1" applyAlignment="1">
      <alignment horizontal="right"/>
    </xf>
    <xf numFmtId="0" fontId="0" fillId="0" borderId="32" xfId="0" applyBorder="1" applyAlignment="1">
      <alignment horizontal="right"/>
    </xf>
    <xf numFmtId="0" fontId="0" fillId="0" borderId="42" xfId="1" applyNumberFormat="1" applyFont="1" applyBorder="1"/>
    <xf numFmtId="0" fontId="0" fillId="0" borderId="41" xfId="1" applyNumberFormat="1" applyFont="1" applyBorder="1"/>
    <xf numFmtId="0" fontId="0" fillId="0" borderId="7" xfId="1" applyNumberFormat="1" applyFont="1" applyBorder="1"/>
    <xf numFmtId="0" fontId="0" fillId="0" borderId="27" xfId="0" applyBorder="1" applyAlignment="1">
      <alignment vertical="center" wrapText="1"/>
    </xf>
    <xf numFmtId="0" fontId="20" fillId="3" borderId="5" xfId="0" applyFont="1" applyFill="1" applyBorder="1"/>
    <xf numFmtId="0" fontId="0" fillId="3" borderId="8" xfId="0" applyFill="1" applyBorder="1" applyProtection="1">
      <protection locked="0"/>
    </xf>
    <xf numFmtId="0" fontId="0" fillId="0" borderId="0" xfId="0" applyAlignment="1">
      <alignment vertical="center"/>
    </xf>
    <xf numFmtId="0" fontId="0" fillId="8" borderId="8" xfId="0" applyFill="1" applyBorder="1" applyAlignment="1">
      <alignment horizontal="center" vertical="center" wrapText="1"/>
    </xf>
    <xf numFmtId="0" fontId="0" fillId="0" borderId="8" xfId="0" applyBorder="1" applyAlignment="1">
      <alignment horizontal="center" vertical="center" wrapText="1"/>
    </xf>
    <xf numFmtId="44" fontId="0" fillId="0" borderId="14" xfId="2" applyFont="1" applyBorder="1" applyProtection="1">
      <protection locked="0"/>
    </xf>
    <xf numFmtId="44" fontId="0" fillId="0" borderId="5" xfId="2" applyFont="1" applyBorder="1" applyProtection="1">
      <protection locked="0"/>
    </xf>
    <xf numFmtId="44" fontId="0" fillId="0" borderId="16" xfId="2" applyFont="1" applyBorder="1" applyProtection="1">
      <protection locked="0"/>
    </xf>
    <xf numFmtId="44" fontId="0" fillId="0" borderId="17" xfId="2" applyFont="1" applyBorder="1" applyProtection="1">
      <protection locked="0"/>
    </xf>
    <xf numFmtId="9" fontId="22" fillId="0" borderId="20" xfId="1" applyFont="1" applyBorder="1"/>
    <xf numFmtId="44" fontId="0" fillId="0" borderId="16" xfId="2" applyFont="1" applyFill="1" applyBorder="1" applyProtection="1"/>
    <xf numFmtId="44" fontId="0" fillId="0" borderId="17" xfId="2" applyFont="1" applyFill="1" applyBorder="1" applyProtection="1"/>
    <xf numFmtId="44" fontId="0" fillId="0" borderId="16" xfId="2" applyFont="1" applyFill="1" applyBorder="1" applyProtection="1">
      <protection locked="0"/>
    </xf>
    <xf numFmtId="44" fontId="0" fillId="0" borderId="17" xfId="2" applyFont="1" applyFill="1" applyBorder="1" applyProtection="1">
      <protection locked="0"/>
    </xf>
    <xf numFmtId="0" fontId="0" fillId="10" borderId="11" xfId="0" applyFill="1" applyBorder="1"/>
    <xf numFmtId="0" fontId="20" fillId="11" borderId="8" xfId="0" applyFont="1" applyFill="1" applyBorder="1" applyAlignment="1">
      <alignment vertical="center" wrapText="1"/>
    </xf>
    <xf numFmtId="0" fontId="20" fillId="11" borderId="8" xfId="0" applyFont="1" applyFill="1" applyBorder="1"/>
    <xf numFmtId="0" fontId="20" fillId="0" borderId="8" xfId="0" applyFont="1" applyBorder="1" applyAlignment="1">
      <alignment vertical="center" wrapText="1"/>
    </xf>
    <xf numFmtId="0" fontId="20" fillId="0" borderId="8" xfId="0" applyFont="1" applyBorder="1"/>
    <xf numFmtId="0" fontId="20" fillId="0" borderId="26" xfId="0" applyFont="1" applyBorder="1" applyAlignment="1">
      <alignment vertical="center" wrapText="1"/>
    </xf>
    <xf numFmtId="9" fontId="20" fillId="0" borderId="11" xfId="1" applyFont="1" applyBorder="1" applyProtection="1"/>
    <xf numFmtId="0" fontId="20" fillId="0" borderId="8" xfId="0" applyFont="1" applyBorder="1" applyAlignment="1">
      <alignment horizontal="right"/>
    </xf>
    <xf numFmtId="0" fontId="0" fillId="0" borderId="16" xfId="0" applyBorder="1" applyAlignment="1">
      <alignment horizontal="right"/>
    </xf>
    <xf numFmtId="9" fontId="0" fillId="0" borderId="10" xfId="1" applyFont="1" applyBorder="1" applyAlignment="1">
      <alignment horizontal="right"/>
    </xf>
    <xf numFmtId="3" fontId="0" fillId="10" borderId="8" xfId="0" applyNumberFormat="1" applyFill="1" applyBorder="1" applyProtection="1">
      <protection locked="0"/>
    </xf>
    <xf numFmtId="0" fontId="23" fillId="0" borderId="16" xfId="0" applyFont="1" applyBorder="1"/>
    <xf numFmtId="0" fontId="0" fillId="8" borderId="16" xfId="0" applyFill="1" applyBorder="1"/>
    <xf numFmtId="0" fontId="0" fillId="8" borderId="17" xfId="0" applyFill="1" applyBorder="1"/>
    <xf numFmtId="0" fontId="0" fillId="8" borderId="22" xfId="0" applyFill="1" applyBorder="1"/>
    <xf numFmtId="0" fontId="0" fillId="8" borderId="23" xfId="0" applyFill="1" applyBorder="1"/>
    <xf numFmtId="9" fontId="0" fillId="8" borderId="25" xfId="1" applyFont="1" applyFill="1" applyBorder="1"/>
    <xf numFmtId="9" fontId="0" fillId="8" borderId="11" xfId="1" applyFont="1" applyFill="1" applyBorder="1"/>
    <xf numFmtId="0" fontId="0" fillId="8" borderId="14" xfId="0" applyFill="1" applyBorder="1"/>
    <xf numFmtId="9" fontId="0" fillId="8" borderId="10" xfId="1" applyFont="1" applyFill="1" applyBorder="1"/>
    <xf numFmtId="165" fontId="0" fillId="0" borderId="8" xfId="0" applyNumberFormat="1" applyBorder="1"/>
    <xf numFmtId="165" fontId="1" fillId="0" borderId="33" xfId="1" applyNumberFormat="1" applyFont="1" applyBorder="1"/>
    <xf numFmtId="6" fontId="0" fillId="0" borderId="34" xfId="0" applyNumberFormat="1" applyBorder="1"/>
    <xf numFmtId="9" fontId="1" fillId="6" borderId="10" xfId="1" applyFont="1" applyFill="1" applyBorder="1" applyAlignment="1">
      <alignment horizontal="right"/>
    </xf>
    <xf numFmtId="3" fontId="0" fillId="0" borderId="17" xfId="0" applyNumberFormat="1" applyBorder="1"/>
    <xf numFmtId="9" fontId="1" fillId="6" borderId="20" xfId="1" applyFont="1" applyFill="1" applyBorder="1"/>
    <xf numFmtId="0" fontId="0" fillId="11" borderId="8" xfId="0" applyFill="1" applyBorder="1" applyAlignment="1">
      <alignment horizontal="center" vertical="top" wrapText="1"/>
    </xf>
    <xf numFmtId="0" fontId="0" fillId="11" borderId="8" xfId="0" applyFill="1" applyBorder="1" applyAlignment="1">
      <alignment vertical="top"/>
    </xf>
    <xf numFmtId="0" fontId="0" fillId="0" borderId="8" xfId="0" applyBorder="1" applyAlignment="1" applyProtection="1">
      <alignment vertical="center"/>
      <protection locked="0"/>
    </xf>
    <xf numFmtId="0" fontId="0" fillId="8" borderId="8" xfId="0" applyFill="1" applyBorder="1"/>
    <xf numFmtId="1" fontId="0" fillId="0" borderId="8" xfId="0" applyNumberFormat="1" applyBorder="1" applyAlignment="1">
      <alignment vertical="center"/>
    </xf>
    <xf numFmtId="9" fontId="0" fillId="0" borderId="5" xfId="0" applyNumberFormat="1" applyBorder="1"/>
    <xf numFmtId="9" fontId="0" fillId="0" borderId="8" xfId="0" applyNumberFormat="1" applyBorder="1" applyAlignment="1" applyProtection="1">
      <alignment horizontal="right"/>
      <protection locked="0"/>
    </xf>
    <xf numFmtId="0" fontId="0" fillId="0" borderId="8" xfId="0" applyBorder="1" applyAlignment="1" applyProtection="1">
      <alignment horizontal="right"/>
      <protection locked="0"/>
    </xf>
    <xf numFmtId="9" fontId="0" fillId="0" borderId="9" xfId="0" applyNumberFormat="1" applyBorder="1" applyAlignment="1" applyProtection="1">
      <alignment horizontal="right"/>
      <protection locked="0"/>
    </xf>
    <xf numFmtId="0" fontId="0" fillId="0" borderId="9" xfId="0" applyBorder="1" applyAlignment="1" applyProtection="1">
      <alignment horizontal="right"/>
      <protection locked="0"/>
    </xf>
    <xf numFmtId="9" fontId="0" fillId="0" borderId="8" xfId="0" applyNumberFormat="1" applyBorder="1"/>
    <xf numFmtId="0" fontId="0" fillId="0" borderId="11" xfId="0" applyBorder="1" applyAlignment="1">
      <alignment horizontal="right"/>
    </xf>
    <xf numFmtId="9" fontId="0" fillId="0" borderId="11" xfId="0" applyNumberFormat="1" applyBorder="1"/>
    <xf numFmtId="0" fontId="0" fillId="0" borderId="23" xfId="0" applyBorder="1" applyProtection="1">
      <protection locked="0"/>
    </xf>
    <xf numFmtId="0" fontId="0" fillId="0" borderId="24" xfId="0" applyBorder="1" applyProtection="1">
      <protection locked="0"/>
    </xf>
    <xf numFmtId="0" fontId="0" fillId="13" borderId="8" xfId="0" applyFill="1" applyBorder="1" applyProtection="1">
      <protection locked="0"/>
    </xf>
    <xf numFmtId="9" fontId="0" fillId="0" borderId="22" xfId="1" applyFont="1" applyBorder="1" applyProtection="1"/>
    <xf numFmtId="9" fontId="0" fillId="0" borderId="23" xfId="1" applyFont="1" applyBorder="1" applyProtection="1"/>
    <xf numFmtId="9" fontId="0" fillId="0" borderId="24" xfId="1" applyFont="1" applyBorder="1" applyProtection="1"/>
    <xf numFmtId="0" fontId="0" fillId="0" borderId="8" xfId="0" applyBorder="1" applyAlignment="1">
      <alignment vertical="center" wrapText="1"/>
    </xf>
    <xf numFmtId="0" fontId="0" fillId="2" borderId="8" xfId="0" applyFill="1" applyBorder="1" applyAlignment="1">
      <alignment horizontal="center"/>
    </xf>
    <xf numFmtId="0" fontId="0" fillId="12" borderId="0" xfId="0" applyFill="1" applyAlignment="1">
      <alignment horizontal="left"/>
    </xf>
    <xf numFmtId="0" fontId="0" fillId="12" borderId="0" xfId="0" applyFill="1" applyAlignment="1">
      <alignment horizontal="right"/>
    </xf>
    <xf numFmtId="0" fontId="0" fillId="12" borderId="0" xfId="0" applyFill="1" applyAlignment="1">
      <alignment horizontal="center"/>
    </xf>
    <xf numFmtId="1" fontId="0" fillId="0" borderId="0" xfId="0" applyNumberFormat="1"/>
    <xf numFmtId="0" fontId="23" fillId="0" borderId="0" xfId="0" applyFont="1"/>
    <xf numFmtId="0" fontId="0" fillId="3" borderId="11" xfId="0" applyFill="1" applyBorder="1"/>
    <xf numFmtId="3" fontId="0" fillId="3" borderId="8" xfId="0" applyNumberFormat="1" applyFill="1" applyBorder="1"/>
    <xf numFmtId="0" fontId="0" fillId="3" borderId="0" xfId="0" applyFill="1"/>
    <xf numFmtId="0" fontId="0" fillId="3" borderId="23" xfId="0" applyFill="1" applyBorder="1"/>
    <xf numFmtId="0" fontId="0" fillId="3" borderId="5" xfId="0" applyFill="1" applyBorder="1"/>
    <xf numFmtId="0" fontId="0" fillId="0" borderId="0" xfId="0" applyProtection="1">
      <protection locked="0"/>
    </xf>
    <xf numFmtId="0" fontId="23" fillId="0" borderId="0" xfId="0" applyFont="1" applyProtection="1">
      <protection locked="0"/>
    </xf>
    <xf numFmtId="9" fontId="0" fillId="0" borderId="0" xfId="0" applyNumberFormat="1" applyProtection="1">
      <protection locked="0"/>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xf>
    <xf numFmtId="0" fontId="0" fillId="0" borderId="0" xfId="0" applyAlignment="1">
      <alignment vertical="center" wrapText="1"/>
    </xf>
    <xf numFmtId="9" fontId="0" fillId="0" borderId="0" xfId="1" applyFont="1" applyFill="1" applyBorder="1" applyProtection="1"/>
    <xf numFmtId="9" fontId="0" fillId="7" borderId="11" xfId="1" applyFont="1" applyFill="1" applyBorder="1"/>
    <xf numFmtId="9" fontId="0" fillId="6" borderId="20" xfId="1" applyFont="1" applyFill="1" applyBorder="1" applyAlignment="1">
      <alignment horizontal="right"/>
    </xf>
    <xf numFmtId="9" fontId="23" fillId="0" borderId="11" xfId="1" applyFont="1" applyFill="1" applyBorder="1"/>
    <xf numFmtId="9" fontId="1" fillId="6" borderId="11" xfId="1" applyFont="1" applyFill="1" applyBorder="1"/>
    <xf numFmtId="9" fontId="23" fillId="7" borderId="11" xfId="1" applyFont="1" applyFill="1" applyBorder="1"/>
    <xf numFmtId="3" fontId="0" fillId="0" borderId="5" xfId="0" applyNumberFormat="1" applyBorder="1"/>
    <xf numFmtId="9" fontId="1" fillId="7" borderId="10" xfId="1" applyFont="1" applyFill="1" applyBorder="1" applyAlignment="1">
      <alignment horizontal="right"/>
    </xf>
    <xf numFmtId="10" fontId="0" fillId="0" borderId="25" xfId="1" applyNumberFormat="1" applyFont="1" applyBorder="1" applyProtection="1"/>
    <xf numFmtId="10" fontId="0" fillId="0" borderId="11" xfId="1" applyNumberFormat="1" applyFont="1" applyBorder="1" applyProtection="1"/>
    <xf numFmtId="10" fontId="0" fillId="0" borderId="12" xfId="1" applyNumberFormat="1" applyFont="1" applyBorder="1" applyProtection="1"/>
    <xf numFmtId="0" fontId="0" fillId="0" borderId="0" xfId="0" applyAlignment="1">
      <alignment wrapText="1"/>
    </xf>
    <xf numFmtId="1" fontId="0" fillId="0" borderId="8" xfId="0" applyNumberFormat="1" applyBorder="1" applyAlignment="1" applyProtection="1">
      <alignment horizontal="right"/>
      <protection locked="0"/>
    </xf>
    <xf numFmtId="1" fontId="0" fillId="0" borderId="9" xfId="0" applyNumberFormat="1" applyBorder="1" applyAlignment="1" applyProtection="1">
      <alignment horizontal="right"/>
      <protection locked="0"/>
    </xf>
    <xf numFmtId="9" fontId="0" fillId="0" borderId="12" xfId="0" applyNumberFormat="1" applyBorder="1"/>
    <xf numFmtId="0" fontId="0" fillId="0" borderId="7" xfId="0" applyBorder="1"/>
    <xf numFmtId="0" fontId="0" fillId="0" borderId="41" xfId="0" applyBorder="1"/>
    <xf numFmtId="0" fontId="0" fillId="0" borderId="42" xfId="0" applyBorder="1"/>
    <xf numFmtId="0" fontId="27" fillId="3" borderId="41" xfId="0" applyFont="1" applyFill="1" applyBorder="1" applyProtection="1">
      <protection locked="0"/>
    </xf>
    <xf numFmtId="0" fontId="27" fillId="3" borderId="0" xfId="0" applyFont="1" applyFill="1"/>
    <xf numFmtId="6" fontId="0" fillId="0" borderId="18" xfId="0" applyNumberFormat="1" applyBorder="1"/>
    <xf numFmtId="9" fontId="0" fillId="6" borderId="21" xfId="1" applyFont="1" applyFill="1" applyBorder="1"/>
    <xf numFmtId="9" fontId="0" fillId="7" borderId="12" xfId="1" applyFont="1" applyFill="1" applyBorder="1"/>
    <xf numFmtId="9" fontId="0" fillId="7" borderId="21" xfId="1" applyFont="1" applyFill="1" applyBorder="1"/>
    <xf numFmtId="9" fontId="0" fillId="6" borderId="12" xfId="1" applyFont="1" applyFill="1" applyBorder="1"/>
    <xf numFmtId="10" fontId="0" fillId="6" borderId="21" xfId="1" applyNumberFormat="1" applyFont="1" applyFill="1" applyBorder="1"/>
    <xf numFmtId="6" fontId="0" fillId="0" borderId="6" xfId="0" applyNumberFormat="1" applyBorder="1"/>
    <xf numFmtId="10" fontId="0" fillId="7" borderId="11" xfId="1" applyNumberFormat="1" applyFont="1" applyFill="1" applyBorder="1"/>
    <xf numFmtId="0" fontId="0" fillId="11" borderId="27" xfId="0" applyFill="1" applyBorder="1" applyAlignment="1">
      <alignment vertical="center" wrapText="1"/>
    </xf>
    <xf numFmtId="0" fontId="0" fillId="11" borderId="7" xfId="0" applyFill="1" applyBorder="1"/>
    <xf numFmtId="0" fontId="0" fillId="11" borderId="41" xfId="0" applyFill="1" applyBorder="1"/>
    <xf numFmtId="0" fontId="0" fillId="11" borderId="42" xfId="0" applyFill="1" applyBorder="1"/>
    <xf numFmtId="1" fontId="11" fillId="0" borderId="0" xfId="0" applyNumberFormat="1" applyFont="1" applyAlignment="1">
      <alignment horizontal="right"/>
    </xf>
    <xf numFmtId="165" fontId="0" fillId="0" borderId="5" xfId="0" applyNumberFormat="1" applyBorder="1"/>
    <xf numFmtId="165" fontId="0" fillId="0" borderId="5" xfId="1" applyNumberFormat="1" applyFont="1" applyFill="1" applyBorder="1"/>
    <xf numFmtId="165" fontId="0" fillId="0" borderId="6" xfId="0" applyNumberFormat="1" applyBorder="1"/>
    <xf numFmtId="165" fontId="0" fillId="10" borderId="17" xfId="0" applyNumberFormat="1" applyFill="1" applyBorder="1"/>
    <xf numFmtId="0" fontId="0" fillId="10" borderId="41" xfId="0" applyFill="1" applyBorder="1"/>
    <xf numFmtId="0" fontId="0" fillId="10" borderId="23" xfId="0" applyFill="1" applyBorder="1" applyAlignment="1">
      <alignment horizontal="right"/>
    </xf>
    <xf numFmtId="1" fontId="0" fillId="0" borderId="24" xfId="0" applyNumberFormat="1" applyBorder="1"/>
    <xf numFmtId="0" fontId="6" fillId="10" borderId="27" xfId="0" applyFont="1" applyFill="1" applyBorder="1" applyAlignment="1">
      <alignment horizontal="center"/>
    </xf>
    <xf numFmtId="0" fontId="6" fillId="10" borderId="0" xfId="0" applyFont="1" applyFill="1" applyAlignment="1">
      <alignment horizontal="center"/>
    </xf>
    <xf numFmtId="0" fontId="6" fillId="10" borderId="28" xfId="0" applyFont="1" applyFill="1" applyBorder="1" applyAlignment="1">
      <alignment horizontal="center"/>
    </xf>
    <xf numFmtId="0" fontId="7" fillId="10" borderId="27" xfId="0" applyFont="1" applyFill="1" applyBorder="1" applyAlignment="1">
      <alignment horizontal="center"/>
    </xf>
    <xf numFmtId="0" fontId="7" fillId="10" borderId="0" xfId="0" applyFont="1" applyFill="1" applyAlignment="1">
      <alignment horizontal="center"/>
    </xf>
    <xf numFmtId="0" fontId="7" fillId="10" borderId="28" xfId="0" applyFont="1" applyFill="1" applyBorder="1" applyAlignment="1">
      <alignment horizontal="center"/>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2" borderId="26" xfId="0" applyFont="1" applyFill="1" applyBorder="1" applyAlignment="1">
      <alignment horizontal="left"/>
    </xf>
    <xf numFmtId="0" fontId="4" fillId="2" borderId="40" xfId="0" applyFont="1" applyFill="1" applyBorder="1" applyAlignment="1">
      <alignment horizontal="left"/>
    </xf>
    <xf numFmtId="0" fontId="0" fillId="10" borderId="7" xfId="0" applyFill="1" applyBorder="1" applyAlignment="1">
      <alignment horizontal="center" vertical="center" wrapText="1"/>
    </xf>
    <xf numFmtId="0" fontId="0" fillId="10" borderId="10" xfId="0" applyFill="1" applyBorder="1" applyAlignment="1">
      <alignment horizontal="center" vertical="center" wrapText="1"/>
    </xf>
    <xf numFmtId="0" fontId="20" fillId="0" borderId="4" xfId="0" applyFont="1" applyBorder="1" applyAlignment="1">
      <alignment horizontal="center" vertical="center" wrapText="1"/>
    </xf>
    <xf numFmtId="0" fontId="0" fillId="2" borderId="1" xfId="0" applyFill="1" applyBorder="1" applyAlignment="1">
      <alignment horizontal="left"/>
    </xf>
    <xf numFmtId="0" fontId="0" fillId="2" borderId="2" xfId="0" applyFill="1" applyBorder="1" applyAlignment="1">
      <alignment horizontal="left"/>
    </xf>
    <xf numFmtId="0" fontId="25" fillId="0" borderId="4"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17" xfId="0" applyFont="1" applyBorder="1" applyAlignment="1">
      <alignment horizontal="center" vertical="center" wrapText="1"/>
    </xf>
    <xf numFmtId="0" fontId="0" fillId="0" borderId="8" xfId="0" applyBorder="1" applyAlignment="1">
      <alignment horizontal="center" vertical="center" wrapText="1"/>
    </xf>
    <xf numFmtId="0" fontId="2" fillId="2" borderId="8" xfId="0" applyFont="1" applyFill="1" applyBorder="1" applyAlignment="1">
      <alignment horizontal="left"/>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25" xfId="0" applyFont="1" applyBorder="1" applyAlignment="1">
      <alignment horizontal="center" vertical="center" wrapText="1"/>
    </xf>
    <xf numFmtId="0" fontId="0" fillId="2" borderId="26" xfId="0" applyFill="1" applyBorder="1" applyAlignment="1">
      <alignment horizontal="left"/>
    </xf>
    <xf numFmtId="0" fontId="0" fillId="2" borderId="40" xfId="0" applyFill="1" applyBorder="1" applyAlignment="1">
      <alignment horizontal="left"/>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1" xfId="0" applyBorder="1" applyAlignment="1">
      <alignment horizontal="left"/>
    </xf>
    <xf numFmtId="0" fontId="0" fillId="0" borderId="2" xfId="0" applyBorder="1" applyAlignment="1">
      <alignment horizontal="left"/>
    </xf>
    <xf numFmtId="0" fontId="0" fillId="11" borderId="4" xfId="0" applyFill="1" applyBorder="1" applyAlignment="1">
      <alignment horizontal="center" vertical="center" wrapText="1"/>
    </xf>
    <xf numFmtId="0" fontId="0" fillId="11" borderId="7" xfId="0" applyFill="1" applyBorder="1" applyAlignment="1">
      <alignment horizontal="center" vertical="center" wrapText="1"/>
    </xf>
    <xf numFmtId="0" fontId="0" fillId="11" borderId="10"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0" fillId="2" borderId="8" xfId="0" applyFill="1" applyBorder="1" applyAlignment="1">
      <alignment horizontal="left"/>
    </xf>
    <xf numFmtId="0" fontId="0" fillId="0" borderId="28" xfId="0" applyBorder="1" applyAlignment="1">
      <alignment horizontal="center" vertical="center" wrapText="1"/>
    </xf>
    <xf numFmtId="0" fontId="0" fillId="0" borderId="31" xfId="0" applyBorder="1" applyAlignment="1">
      <alignment horizontal="center"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85% of Residents</a:t>
            </a:r>
            <a:r>
              <a:rPr lang="en-US" baseline="0"/>
              <a:t> housed within 90 days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2"/>
            </a:solidFill>
            <a:ln>
              <a:noFill/>
            </a:ln>
            <a:effectLst/>
            <a:sp3d/>
          </c:spPr>
          <c:invertIfNegative val="0"/>
          <c:cat>
            <c:strRef>
              <c:f>Tables!$A$6:$A$8</c:f>
              <c:strCache>
                <c:ptCount val="3"/>
                <c:pt idx="0">
                  <c:v>Jan</c:v>
                </c:pt>
                <c:pt idx="1">
                  <c:v>Feb</c:v>
                </c:pt>
                <c:pt idx="2">
                  <c:v>March</c:v>
                </c:pt>
              </c:strCache>
            </c:strRef>
          </c:cat>
          <c:val>
            <c:numRef>
              <c:f>Tables!$B$6:$B$8</c:f>
              <c:numCache>
                <c:formatCode>0%</c:formatCode>
                <c:ptCount val="3"/>
                <c:pt idx="0">
                  <c:v>1</c:v>
                </c:pt>
                <c:pt idx="1">
                  <c:v>0</c:v>
                </c:pt>
                <c:pt idx="2">
                  <c:v>0</c:v>
                </c:pt>
              </c:numCache>
            </c:numRef>
          </c:val>
          <c:extLst>
            <c:ext xmlns:c16="http://schemas.microsoft.com/office/drawing/2014/chart" uri="{C3380CC4-5D6E-409C-BE32-E72D297353CC}">
              <c16:uniqueId val="{00000000-FD6D-46A9-961D-5CB3B4F2C52A}"/>
            </c:ext>
          </c:extLst>
        </c:ser>
        <c:dLbls>
          <c:showLegendKey val="0"/>
          <c:showVal val="0"/>
          <c:showCatName val="0"/>
          <c:showSerName val="0"/>
          <c:showPercent val="0"/>
          <c:showBubbleSize val="0"/>
        </c:dLbls>
        <c:gapWidth val="150"/>
        <c:shape val="box"/>
        <c:axId val="1010483760"/>
        <c:axId val="1010500624"/>
        <c:axId val="0"/>
      </c:bar3DChart>
      <c:catAx>
        <c:axId val="10104837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500624"/>
        <c:crosses val="autoZero"/>
        <c:auto val="1"/>
        <c:lblAlgn val="ctr"/>
        <c:lblOffset val="100"/>
        <c:noMultiLvlLbl val="0"/>
      </c:catAx>
      <c:valAx>
        <c:axId val="1010500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83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80% of Clients will</a:t>
            </a:r>
            <a:r>
              <a:rPr lang="en-US" baseline="0"/>
              <a:t> Maintain Permanency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Tables!$A$16:$A$18</c:f>
              <c:strCache>
                <c:ptCount val="3"/>
                <c:pt idx="0">
                  <c:v>Jan</c:v>
                </c:pt>
                <c:pt idx="1">
                  <c:v>Feb</c:v>
                </c:pt>
                <c:pt idx="2">
                  <c:v>March</c:v>
                </c:pt>
              </c:strCache>
            </c:strRef>
          </c:cat>
          <c:val>
            <c:numRef>
              <c:f>Tables!$B$16:$B$18</c:f>
              <c:numCache>
                <c:formatCode>0%</c:formatCode>
                <c:ptCount val="3"/>
                <c:pt idx="0">
                  <c:v>1</c:v>
                </c:pt>
                <c:pt idx="1">
                  <c:v>1</c:v>
                </c:pt>
                <c:pt idx="2">
                  <c:v>1</c:v>
                </c:pt>
              </c:numCache>
            </c:numRef>
          </c:val>
          <c:extLst>
            <c:ext xmlns:c16="http://schemas.microsoft.com/office/drawing/2014/chart" uri="{C3380CC4-5D6E-409C-BE32-E72D297353CC}">
              <c16:uniqueId val="{00000000-6C74-47F9-8AA8-2BD9FAB9A315}"/>
            </c:ext>
          </c:extLst>
        </c:ser>
        <c:dLbls>
          <c:showLegendKey val="0"/>
          <c:showVal val="0"/>
          <c:showCatName val="0"/>
          <c:showSerName val="0"/>
          <c:showPercent val="0"/>
          <c:showBubbleSize val="0"/>
        </c:dLbls>
        <c:gapWidth val="150"/>
        <c:shape val="box"/>
        <c:axId val="972727344"/>
        <c:axId val="972719728"/>
        <c:axId val="0"/>
      </c:bar3DChart>
      <c:catAx>
        <c:axId val="9727273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719728"/>
        <c:crosses val="autoZero"/>
        <c:auto val="1"/>
        <c:lblAlgn val="ctr"/>
        <c:lblOffset val="100"/>
        <c:noMultiLvlLbl val="0"/>
      </c:catAx>
      <c:valAx>
        <c:axId val="972719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727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a:t>
            </a:r>
            <a:r>
              <a:rPr lang="en-US" baseline="0"/>
              <a:t> Parents who for Confident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Tables!$A$11:$A$13</c:f>
              <c:strCache>
                <c:ptCount val="3"/>
                <c:pt idx="0">
                  <c:v>Jan</c:v>
                </c:pt>
                <c:pt idx="1">
                  <c:v>Feb</c:v>
                </c:pt>
                <c:pt idx="2">
                  <c:v>March</c:v>
                </c:pt>
              </c:strCache>
            </c:strRef>
          </c:cat>
          <c:val>
            <c:numRef>
              <c:f>Tables!$B$11:$B$13</c:f>
              <c:numCache>
                <c:formatCode>0%</c:formatCode>
                <c:ptCount val="3"/>
                <c:pt idx="0">
                  <c:v>0.88</c:v>
                </c:pt>
                <c:pt idx="1">
                  <c:v>1</c:v>
                </c:pt>
                <c:pt idx="2">
                  <c:v>0.86</c:v>
                </c:pt>
              </c:numCache>
            </c:numRef>
          </c:val>
          <c:extLst>
            <c:ext xmlns:c16="http://schemas.microsoft.com/office/drawing/2014/chart" uri="{C3380CC4-5D6E-409C-BE32-E72D297353CC}">
              <c16:uniqueId val="{00000000-CF93-46D6-8690-90AB672A4B71}"/>
            </c:ext>
          </c:extLst>
        </c:ser>
        <c:dLbls>
          <c:showLegendKey val="0"/>
          <c:showVal val="0"/>
          <c:showCatName val="0"/>
          <c:showSerName val="0"/>
          <c:showPercent val="0"/>
          <c:showBubbleSize val="0"/>
        </c:dLbls>
        <c:gapWidth val="150"/>
        <c:shape val="box"/>
        <c:axId val="1010474512"/>
        <c:axId val="1010491920"/>
        <c:axId val="0"/>
      </c:bar3DChart>
      <c:catAx>
        <c:axId val="10104745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91920"/>
        <c:crosses val="autoZero"/>
        <c:auto val="1"/>
        <c:lblAlgn val="ctr"/>
        <c:lblOffset val="100"/>
        <c:noMultiLvlLbl val="0"/>
      </c:catAx>
      <c:valAx>
        <c:axId val="1010491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74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Parents Report</a:t>
            </a:r>
            <a:r>
              <a:rPr lang="en-US" baseline="0"/>
              <a:t> Increased Understanding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Tables!$A$16:$A$18</c:f>
              <c:strCache>
                <c:ptCount val="3"/>
                <c:pt idx="0">
                  <c:v>Jan</c:v>
                </c:pt>
                <c:pt idx="1">
                  <c:v>Feb</c:v>
                </c:pt>
                <c:pt idx="2">
                  <c:v>March</c:v>
                </c:pt>
              </c:strCache>
            </c:strRef>
          </c:cat>
          <c:val>
            <c:numRef>
              <c:f>Tables!$B$16:$B$18</c:f>
              <c:numCache>
                <c:formatCode>0%</c:formatCode>
                <c:ptCount val="3"/>
                <c:pt idx="0">
                  <c:v>1</c:v>
                </c:pt>
                <c:pt idx="1">
                  <c:v>1</c:v>
                </c:pt>
                <c:pt idx="2">
                  <c:v>1</c:v>
                </c:pt>
              </c:numCache>
            </c:numRef>
          </c:val>
          <c:extLst>
            <c:ext xmlns:c16="http://schemas.microsoft.com/office/drawing/2014/chart" uri="{C3380CC4-5D6E-409C-BE32-E72D297353CC}">
              <c16:uniqueId val="{00000000-5A20-4445-BF60-431B9E8F9DD6}"/>
            </c:ext>
          </c:extLst>
        </c:ser>
        <c:dLbls>
          <c:showLegendKey val="0"/>
          <c:showVal val="0"/>
          <c:showCatName val="0"/>
          <c:showSerName val="0"/>
          <c:showPercent val="0"/>
          <c:showBubbleSize val="0"/>
        </c:dLbls>
        <c:gapWidth val="150"/>
        <c:shape val="box"/>
        <c:axId val="1010478864"/>
        <c:axId val="1010494096"/>
        <c:axId val="0"/>
      </c:bar3DChart>
      <c:catAx>
        <c:axId val="10104788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94096"/>
        <c:crosses val="autoZero"/>
        <c:auto val="1"/>
        <c:lblAlgn val="ctr"/>
        <c:lblOffset val="100"/>
        <c:noMultiLvlLbl val="0"/>
      </c:catAx>
      <c:valAx>
        <c:axId val="1010494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78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70% of Children</a:t>
            </a:r>
            <a:r>
              <a:rPr lang="en-US" baseline="0"/>
              <a:t> will Exit to Permanency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Tables!$A$16:$A$18</c:f>
              <c:strCache>
                <c:ptCount val="3"/>
                <c:pt idx="0">
                  <c:v>Jan</c:v>
                </c:pt>
                <c:pt idx="1">
                  <c:v>Feb</c:v>
                </c:pt>
                <c:pt idx="2">
                  <c:v>March</c:v>
                </c:pt>
              </c:strCache>
            </c:strRef>
          </c:cat>
          <c:val>
            <c:numRef>
              <c:f>Tables!$B$16:$B$18</c:f>
              <c:numCache>
                <c:formatCode>0%</c:formatCode>
                <c:ptCount val="3"/>
                <c:pt idx="0">
                  <c:v>1</c:v>
                </c:pt>
                <c:pt idx="1">
                  <c:v>1</c:v>
                </c:pt>
                <c:pt idx="2">
                  <c:v>1</c:v>
                </c:pt>
              </c:numCache>
            </c:numRef>
          </c:val>
          <c:extLst>
            <c:ext xmlns:c16="http://schemas.microsoft.com/office/drawing/2014/chart" uri="{C3380CC4-5D6E-409C-BE32-E72D297353CC}">
              <c16:uniqueId val="{00000000-70C3-4778-BB2E-C9001499880F}"/>
            </c:ext>
          </c:extLst>
        </c:ser>
        <c:dLbls>
          <c:showLegendKey val="0"/>
          <c:showVal val="0"/>
          <c:showCatName val="0"/>
          <c:showSerName val="0"/>
          <c:showPercent val="0"/>
          <c:showBubbleSize val="0"/>
        </c:dLbls>
        <c:gapWidth val="150"/>
        <c:shape val="box"/>
        <c:axId val="1010471792"/>
        <c:axId val="1010471248"/>
        <c:axId val="0"/>
      </c:bar3DChart>
      <c:catAx>
        <c:axId val="10104717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71248"/>
        <c:crosses val="autoZero"/>
        <c:auto val="1"/>
        <c:lblAlgn val="ctr"/>
        <c:lblOffset val="100"/>
        <c:noMultiLvlLbl val="0"/>
      </c:catAx>
      <c:valAx>
        <c:axId val="1010471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71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90%</a:t>
            </a:r>
            <a:r>
              <a:rPr lang="en-US" baseline="0"/>
              <a:t> of Children will have a CASA in 90 days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Tables!$A$20:$A$22</c:f>
              <c:strCache>
                <c:ptCount val="3"/>
                <c:pt idx="0">
                  <c:v>Jan</c:v>
                </c:pt>
                <c:pt idx="1">
                  <c:v>Feb</c:v>
                </c:pt>
                <c:pt idx="2">
                  <c:v>March</c:v>
                </c:pt>
              </c:strCache>
            </c:strRef>
          </c:cat>
          <c:val>
            <c:numRef>
              <c:f>Tables!$B$20:$B$22</c:f>
              <c:numCache>
                <c:formatCode>0%</c:formatCode>
                <c:ptCount val="3"/>
                <c:pt idx="0">
                  <c:v>0.86</c:v>
                </c:pt>
                <c:pt idx="1">
                  <c:v>0.87</c:v>
                </c:pt>
                <c:pt idx="2">
                  <c:v>0.88</c:v>
                </c:pt>
              </c:numCache>
            </c:numRef>
          </c:val>
          <c:extLst>
            <c:ext xmlns:c16="http://schemas.microsoft.com/office/drawing/2014/chart" uri="{C3380CC4-5D6E-409C-BE32-E72D297353CC}">
              <c16:uniqueId val="{00000000-6A79-4405-9AF4-61080D4AF770}"/>
            </c:ext>
          </c:extLst>
        </c:ser>
        <c:dLbls>
          <c:showLegendKey val="0"/>
          <c:showVal val="0"/>
          <c:showCatName val="0"/>
          <c:showSerName val="0"/>
          <c:showPercent val="0"/>
          <c:showBubbleSize val="0"/>
        </c:dLbls>
        <c:gapWidth val="150"/>
        <c:shape val="box"/>
        <c:axId val="1010479408"/>
        <c:axId val="1010496272"/>
        <c:axId val="0"/>
      </c:bar3DChart>
      <c:catAx>
        <c:axId val="1010479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96272"/>
        <c:crosses val="autoZero"/>
        <c:auto val="1"/>
        <c:lblAlgn val="ctr"/>
        <c:lblOffset val="100"/>
        <c:noMultiLvlLbl val="0"/>
      </c:catAx>
      <c:valAx>
        <c:axId val="1010496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79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60%</a:t>
            </a:r>
            <a:r>
              <a:rPr lang="en-US" baseline="0"/>
              <a:t> of Families will have Screening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Tables!$A$25:$A$27</c:f>
              <c:strCache>
                <c:ptCount val="3"/>
                <c:pt idx="0">
                  <c:v>Jan</c:v>
                </c:pt>
                <c:pt idx="1">
                  <c:v>Feb</c:v>
                </c:pt>
                <c:pt idx="2">
                  <c:v>March</c:v>
                </c:pt>
              </c:strCache>
            </c:strRef>
          </c:cat>
          <c:val>
            <c:numRef>
              <c:f>Tables!$B$25:$B$27</c:f>
              <c:numCache>
                <c:formatCode>0%</c:formatCode>
                <c:ptCount val="3"/>
                <c:pt idx="0">
                  <c:v>0.64</c:v>
                </c:pt>
                <c:pt idx="1">
                  <c:v>0.72</c:v>
                </c:pt>
                <c:pt idx="2">
                  <c:v>0.64</c:v>
                </c:pt>
              </c:numCache>
            </c:numRef>
          </c:val>
          <c:extLst>
            <c:ext xmlns:c16="http://schemas.microsoft.com/office/drawing/2014/chart" uri="{C3380CC4-5D6E-409C-BE32-E72D297353CC}">
              <c16:uniqueId val="{00000000-7FB0-448B-AD57-B30C54BAFA77}"/>
            </c:ext>
          </c:extLst>
        </c:ser>
        <c:dLbls>
          <c:showLegendKey val="0"/>
          <c:showVal val="0"/>
          <c:showCatName val="0"/>
          <c:showSerName val="0"/>
          <c:showPercent val="0"/>
          <c:showBubbleSize val="0"/>
        </c:dLbls>
        <c:gapWidth val="150"/>
        <c:shape val="box"/>
        <c:axId val="1010497904"/>
        <c:axId val="1010481040"/>
        <c:axId val="0"/>
      </c:bar3DChart>
      <c:catAx>
        <c:axId val="10104979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81040"/>
        <c:crosses val="autoZero"/>
        <c:auto val="1"/>
        <c:lblAlgn val="ctr"/>
        <c:lblOffset val="100"/>
        <c:noMultiLvlLbl val="0"/>
      </c:catAx>
      <c:valAx>
        <c:axId val="1010481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97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80% of</a:t>
            </a:r>
            <a:r>
              <a:rPr lang="en-US" baseline="0"/>
              <a:t> Residents will Have Passing Grades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Tables!$A$30:$A$32</c:f>
              <c:strCache>
                <c:ptCount val="3"/>
                <c:pt idx="0">
                  <c:v>Jan</c:v>
                </c:pt>
                <c:pt idx="1">
                  <c:v>Feb</c:v>
                </c:pt>
                <c:pt idx="2">
                  <c:v>March</c:v>
                </c:pt>
              </c:strCache>
            </c:strRef>
          </c:cat>
          <c:val>
            <c:numRef>
              <c:f>Tables!$B$30:$B$32</c:f>
              <c:numCache>
                <c:formatCode>0%</c:formatCode>
                <c:ptCount val="3"/>
                <c:pt idx="0">
                  <c:v>0.56999999999999995</c:v>
                </c:pt>
                <c:pt idx="1">
                  <c:v>0.71</c:v>
                </c:pt>
                <c:pt idx="2">
                  <c:v>0.63</c:v>
                </c:pt>
              </c:numCache>
            </c:numRef>
          </c:val>
          <c:extLst>
            <c:ext xmlns:c16="http://schemas.microsoft.com/office/drawing/2014/chart" uri="{C3380CC4-5D6E-409C-BE32-E72D297353CC}">
              <c16:uniqueId val="{00000000-1E86-45E6-90B4-80711EE13A7D}"/>
            </c:ext>
          </c:extLst>
        </c:ser>
        <c:dLbls>
          <c:showLegendKey val="0"/>
          <c:showVal val="0"/>
          <c:showCatName val="0"/>
          <c:showSerName val="0"/>
          <c:showPercent val="0"/>
          <c:showBubbleSize val="0"/>
        </c:dLbls>
        <c:gapWidth val="150"/>
        <c:shape val="box"/>
        <c:axId val="1010481584"/>
        <c:axId val="1010498448"/>
        <c:axId val="0"/>
      </c:bar3DChart>
      <c:catAx>
        <c:axId val="10104815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98448"/>
        <c:crosses val="autoZero"/>
        <c:auto val="1"/>
        <c:lblAlgn val="ctr"/>
        <c:lblOffset val="100"/>
        <c:noMultiLvlLbl val="0"/>
      </c:catAx>
      <c:valAx>
        <c:axId val="1010498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481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85% of Residents will have</a:t>
            </a:r>
            <a:r>
              <a:rPr lang="en-US" baseline="0"/>
              <a:t> Prudent Parenting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Tables!$A$16:$A$18</c:f>
              <c:strCache>
                <c:ptCount val="3"/>
                <c:pt idx="0">
                  <c:v>Jan</c:v>
                </c:pt>
                <c:pt idx="1">
                  <c:v>Feb</c:v>
                </c:pt>
                <c:pt idx="2">
                  <c:v>March</c:v>
                </c:pt>
              </c:strCache>
            </c:strRef>
          </c:cat>
          <c:val>
            <c:numRef>
              <c:f>Tables!$B$16:$B$18</c:f>
              <c:numCache>
                <c:formatCode>0%</c:formatCode>
                <c:ptCount val="3"/>
                <c:pt idx="0">
                  <c:v>1</c:v>
                </c:pt>
                <c:pt idx="1">
                  <c:v>1</c:v>
                </c:pt>
                <c:pt idx="2">
                  <c:v>1</c:v>
                </c:pt>
              </c:numCache>
            </c:numRef>
          </c:val>
          <c:extLst>
            <c:ext xmlns:c16="http://schemas.microsoft.com/office/drawing/2014/chart" uri="{C3380CC4-5D6E-409C-BE32-E72D297353CC}">
              <c16:uniqueId val="{00000000-25D5-4F1F-9E13-E957FA609B2E}"/>
            </c:ext>
          </c:extLst>
        </c:ser>
        <c:dLbls>
          <c:showLegendKey val="0"/>
          <c:showVal val="0"/>
          <c:showCatName val="0"/>
          <c:showSerName val="0"/>
          <c:showPercent val="0"/>
          <c:showBubbleSize val="0"/>
        </c:dLbls>
        <c:gapWidth val="150"/>
        <c:shape val="box"/>
        <c:axId val="972710480"/>
        <c:axId val="972736592"/>
        <c:axId val="0"/>
      </c:bar3DChart>
      <c:catAx>
        <c:axId val="972710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736592"/>
        <c:crosses val="autoZero"/>
        <c:auto val="1"/>
        <c:lblAlgn val="ctr"/>
        <c:lblOffset val="100"/>
        <c:noMultiLvlLbl val="0"/>
      </c:catAx>
      <c:valAx>
        <c:axId val="9727365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710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90% of Clients</a:t>
            </a:r>
            <a:r>
              <a:rPr lang="en-US" baseline="0"/>
              <a:t> Housed in 45 Days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Tables!$A$35:$A$37</c:f>
              <c:strCache>
                <c:ptCount val="3"/>
                <c:pt idx="0">
                  <c:v>Jan</c:v>
                </c:pt>
                <c:pt idx="1">
                  <c:v>Feb</c:v>
                </c:pt>
                <c:pt idx="2">
                  <c:v>March</c:v>
                </c:pt>
              </c:strCache>
            </c:strRef>
          </c:cat>
          <c:val>
            <c:numRef>
              <c:f>Tables!$B$35:$B$37</c:f>
              <c:numCache>
                <c:formatCode>0%</c:formatCode>
                <c:ptCount val="3"/>
                <c:pt idx="0">
                  <c:v>1</c:v>
                </c:pt>
                <c:pt idx="1">
                  <c:v>0</c:v>
                </c:pt>
                <c:pt idx="2">
                  <c:v>0</c:v>
                </c:pt>
              </c:numCache>
            </c:numRef>
          </c:val>
          <c:extLst>
            <c:ext xmlns:c16="http://schemas.microsoft.com/office/drawing/2014/chart" uri="{C3380CC4-5D6E-409C-BE32-E72D297353CC}">
              <c16:uniqueId val="{00000000-F20A-4A1D-AE0D-48A906F8881D}"/>
            </c:ext>
          </c:extLst>
        </c:ser>
        <c:dLbls>
          <c:showLegendKey val="0"/>
          <c:showVal val="0"/>
          <c:showCatName val="0"/>
          <c:showSerName val="0"/>
          <c:showPercent val="0"/>
          <c:showBubbleSize val="0"/>
        </c:dLbls>
        <c:gapWidth val="150"/>
        <c:shape val="box"/>
        <c:axId val="972721360"/>
        <c:axId val="972737680"/>
        <c:axId val="0"/>
      </c:bar3DChart>
      <c:catAx>
        <c:axId val="9727213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737680"/>
        <c:crosses val="autoZero"/>
        <c:auto val="1"/>
        <c:lblAlgn val="ctr"/>
        <c:lblOffset val="100"/>
        <c:noMultiLvlLbl val="0"/>
      </c:catAx>
      <c:valAx>
        <c:axId val="972737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721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114303</xdr:colOff>
      <xdr:row>32</xdr:row>
      <xdr:rowOff>61117</xdr:rowOff>
    </xdr:from>
    <xdr:to>
      <xdr:col>1</xdr:col>
      <xdr:colOff>816416</xdr:colOff>
      <xdr:row>35</xdr:row>
      <xdr:rowOff>133955</xdr:rowOff>
    </xdr:to>
    <xdr:pic>
      <xdr:nvPicPr>
        <xdr:cNvPr id="2" name="Picture 1">
          <a:extLst>
            <a:ext uri="{FF2B5EF4-FFF2-40B4-BE49-F238E27FC236}">
              <a16:creationId xmlns:a16="http://schemas.microsoft.com/office/drawing/2014/main" id="{D5BCC9ED-F05D-435A-AEE4-EB18F4D25D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3" y="6585742"/>
          <a:ext cx="698303" cy="663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145265</xdr:colOff>
      <xdr:row>27</xdr:row>
      <xdr:rowOff>189180</xdr:rowOff>
    </xdr:from>
    <xdr:to>
      <xdr:col>1</xdr:col>
      <xdr:colOff>874493</xdr:colOff>
      <xdr:row>31</xdr:row>
      <xdr:rowOff>58523</xdr:rowOff>
    </xdr:to>
    <xdr:pic>
      <xdr:nvPicPr>
        <xdr:cNvPr id="3" name="Picture 2">
          <a:extLst>
            <a:ext uri="{FF2B5EF4-FFF2-40B4-BE49-F238E27FC236}">
              <a16:creationId xmlns:a16="http://schemas.microsoft.com/office/drawing/2014/main" id="{CED9E823-ADA0-4911-83F2-4D5E31C075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265" y="5713680"/>
          <a:ext cx="729228" cy="665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179913</xdr:colOff>
      <xdr:row>24</xdr:row>
      <xdr:rowOff>5289</xdr:rowOff>
    </xdr:from>
    <xdr:to>
      <xdr:col>1</xdr:col>
      <xdr:colOff>856720</xdr:colOff>
      <xdr:row>27</xdr:row>
      <xdr:rowOff>97080</xdr:rowOff>
    </xdr:to>
    <xdr:pic>
      <xdr:nvPicPr>
        <xdr:cNvPr id="4" name="Picture 3">
          <a:extLst>
            <a:ext uri="{FF2B5EF4-FFF2-40B4-BE49-F238E27FC236}">
              <a16:creationId xmlns:a16="http://schemas.microsoft.com/office/drawing/2014/main" id="{0BA94F93-486D-4033-B59E-565591B0DAE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0913" y="4929714"/>
          <a:ext cx="686332" cy="682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173834</xdr:colOff>
      <xdr:row>19</xdr:row>
      <xdr:rowOff>26195</xdr:rowOff>
    </xdr:from>
    <xdr:to>
      <xdr:col>1</xdr:col>
      <xdr:colOff>819347</xdr:colOff>
      <xdr:row>22</xdr:row>
      <xdr:rowOff>56675</xdr:rowOff>
    </xdr:to>
    <xdr:pic>
      <xdr:nvPicPr>
        <xdr:cNvPr id="5" name="Picture 4">
          <a:extLst>
            <a:ext uri="{FF2B5EF4-FFF2-40B4-BE49-F238E27FC236}">
              <a16:creationId xmlns:a16="http://schemas.microsoft.com/office/drawing/2014/main" id="{DEBF5CCD-CF66-46B3-81FB-E8BC2BA34B5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4834" y="3950495"/>
          <a:ext cx="632178"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143022</xdr:colOff>
      <xdr:row>14</xdr:row>
      <xdr:rowOff>36259</xdr:rowOff>
    </xdr:from>
    <xdr:to>
      <xdr:col>1</xdr:col>
      <xdr:colOff>877672</xdr:colOff>
      <xdr:row>17</xdr:row>
      <xdr:rowOff>122189</xdr:rowOff>
    </xdr:to>
    <xdr:pic>
      <xdr:nvPicPr>
        <xdr:cNvPr id="6" name="Picture 5">
          <a:extLst>
            <a:ext uri="{FF2B5EF4-FFF2-40B4-BE49-F238E27FC236}">
              <a16:creationId xmlns:a16="http://schemas.microsoft.com/office/drawing/2014/main" id="{6E1C3629-F627-47C8-9683-FB3A58DF528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3547" y="2922334"/>
          <a:ext cx="734650" cy="689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47096</xdr:colOff>
      <xdr:row>1</xdr:row>
      <xdr:rowOff>90487</xdr:rowOff>
    </xdr:from>
    <xdr:to>
      <xdr:col>2</xdr:col>
      <xdr:colOff>248603</xdr:colOff>
      <xdr:row>8</xdr:row>
      <xdr:rowOff>16157</xdr:rowOff>
    </xdr:to>
    <xdr:pic>
      <xdr:nvPicPr>
        <xdr:cNvPr id="7" name="Picture 7">
          <a:extLst>
            <a:ext uri="{FF2B5EF4-FFF2-40B4-BE49-F238E27FC236}">
              <a16:creationId xmlns:a16="http://schemas.microsoft.com/office/drawing/2014/main" id="{974092CC-4615-4D62-9D34-6C1A8F089EB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8096" y="280987"/>
          <a:ext cx="1100667" cy="1472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123569</xdr:colOff>
      <xdr:row>9</xdr:row>
      <xdr:rowOff>29899</xdr:rowOff>
    </xdr:from>
    <xdr:to>
      <xdr:col>1</xdr:col>
      <xdr:colOff>857341</xdr:colOff>
      <xdr:row>12</xdr:row>
      <xdr:rowOff>97022</xdr:rowOff>
    </xdr:to>
    <xdr:pic>
      <xdr:nvPicPr>
        <xdr:cNvPr id="8" name="Picture 7">
          <a:extLst>
            <a:ext uri="{FF2B5EF4-FFF2-40B4-BE49-F238E27FC236}">
              <a16:creationId xmlns:a16="http://schemas.microsoft.com/office/drawing/2014/main" id="{AEE34A16-4755-4F88-9DF6-ED0907FCB51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4569" y="1953949"/>
          <a:ext cx="737582" cy="663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650873</xdr:colOff>
      <xdr:row>46</xdr:row>
      <xdr:rowOff>36117</xdr:rowOff>
    </xdr:from>
    <xdr:to>
      <xdr:col>8</xdr:col>
      <xdr:colOff>343691</xdr:colOff>
      <xdr:row>51</xdr:row>
      <xdr:rowOff>58842</xdr:rowOff>
    </xdr:to>
    <xdr:pic>
      <xdr:nvPicPr>
        <xdr:cNvPr id="9" name="Picture 8">
          <a:extLst>
            <a:ext uri="{FF2B5EF4-FFF2-40B4-BE49-F238E27FC236}">
              <a16:creationId xmlns:a16="http://schemas.microsoft.com/office/drawing/2014/main" id="{6362C966-AA41-4D68-B782-6A41EF2BAC3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479798" y="9361092"/>
          <a:ext cx="1559718" cy="971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xdr:colOff>
      <xdr:row>4</xdr:row>
      <xdr:rowOff>114300</xdr:rowOff>
    </xdr:from>
    <xdr:to>
      <xdr:col>16</xdr:col>
      <xdr:colOff>312420</xdr:colOff>
      <xdr:row>19</xdr:row>
      <xdr:rowOff>114300</xdr:rowOff>
    </xdr:to>
    <xdr:graphicFrame macro="">
      <xdr:nvGraphicFramePr>
        <xdr:cNvPr id="2" name="Chart 1">
          <a:extLst>
            <a:ext uri="{FF2B5EF4-FFF2-40B4-BE49-F238E27FC236}">
              <a16:creationId xmlns:a16="http://schemas.microsoft.com/office/drawing/2014/main" id="{5B7549DC-844D-4A03-9076-AA87F0B735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396240</xdr:colOff>
      <xdr:row>6</xdr:row>
      <xdr:rowOff>83820</xdr:rowOff>
    </xdr:from>
    <xdr:to>
      <xdr:col>13</xdr:col>
      <xdr:colOff>91440</xdr:colOff>
      <xdr:row>21</xdr:row>
      <xdr:rowOff>83820</xdr:rowOff>
    </xdr:to>
    <xdr:graphicFrame macro="">
      <xdr:nvGraphicFramePr>
        <xdr:cNvPr id="3" name="Chart 2">
          <a:extLst>
            <a:ext uri="{FF2B5EF4-FFF2-40B4-BE49-F238E27FC236}">
              <a16:creationId xmlns:a16="http://schemas.microsoft.com/office/drawing/2014/main" id="{03E31129-1A71-4920-B91B-6D204C0F65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396240</xdr:colOff>
      <xdr:row>8</xdr:row>
      <xdr:rowOff>83820</xdr:rowOff>
    </xdr:from>
    <xdr:to>
      <xdr:col>13</xdr:col>
      <xdr:colOff>91440</xdr:colOff>
      <xdr:row>23</xdr:row>
      <xdr:rowOff>83820</xdr:rowOff>
    </xdr:to>
    <xdr:graphicFrame macro="">
      <xdr:nvGraphicFramePr>
        <xdr:cNvPr id="4" name="Chart 3">
          <a:extLst>
            <a:ext uri="{FF2B5EF4-FFF2-40B4-BE49-F238E27FC236}">
              <a16:creationId xmlns:a16="http://schemas.microsoft.com/office/drawing/2014/main" id="{5684FF45-F587-4760-8958-84FA407949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26</xdr:row>
      <xdr:rowOff>0</xdr:rowOff>
    </xdr:from>
    <xdr:to>
      <xdr:col>14</xdr:col>
      <xdr:colOff>304800</xdr:colOff>
      <xdr:row>41</xdr:row>
      <xdr:rowOff>0</xdr:rowOff>
    </xdr:to>
    <xdr:graphicFrame macro="">
      <xdr:nvGraphicFramePr>
        <xdr:cNvPr id="5" name="Chart 4">
          <a:extLst>
            <a:ext uri="{FF2B5EF4-FFF2-40B4-BE49-F238E27FC236}">
              <a16:creationId xmlns:a16="http://schemas.microsoft.com/office/drawing/2014/main" id="{AC4ED4FD-7DF9-4F4E-A033-3140DF1189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396240</xdr:colOff>
      <xdr:row>17</xdr:row>
      <xdr:rowOff>83820</xdr:rowOff>
    </xdr:from>
    <xdr:to>
      <xdr:col>13</xdr:col>
      <xdr:colOff>91440</xdr:colOff>
      <xdr:row>32</xdr:row>
      <xdr:rowOff>83820</xdr:rowOff>
    </xdr:to>
    <xdr:graphicFrame macro="">
      <xdr:nvGraphicFramePr>
        <xdr:cNvPr id="6" name="Chart 5">
          <a:extLst>
            <a:ext uri="{FF2B5EF4-FFF2-40B4-BE49-F238E27FC236}">
              <a16:creationId xmlns:a16="http://schemas.microsoft.com/office/drawing/2014/main" id="{B82F2EB2-60F9-46AA-A58E-674B9FD9B0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396240</xdr:colOff>
      <xdr:row>17</xdr:row>
      <xdr:rowOff>83820</xdr:rowOff>
    </xdr:from>
    <xdr:to>
      <xdr:col>13</xdr:col>
      <xdr:colOff>91440</xdr:colOff>
      <xdr:row>32</xdr:row>
      <xdr:rowOff>83820</xdr:rowOff>
    </xdr:to>
    <xdr:graphicFrame macro="">
      <xdr:nvGraphicFramePr>
        <xdr:cNvPr id="7" name="Chart 6">
          <a:extLst>
            <a:ext uri="{FF2B5EF4-FFF2-40B4-BE49-F238E27FC236}">
              <a16:creationId xmlns:a16="http://schemas.microsoft.com/office/drawing/2014/main" id="{358DBB48-0814-4975-97C9-774559A488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396240</xdr:colOff>
      <xdr:row>17</xdr:row>
      <xdr:rowOff>83820</xdr:rowOff>
    </xdr:from>
    <xdr:to>
      <xdr:col>13</xdr:col>
      <xdr:colOff>91440</xdr:colOff>
      <xdr:row>32</xdr:row>
      <xdr:rowOff>83820</xdr:rowOff>
    </xdr:to>
    <xdr:graphicFrame macro="">
      <xdr:nvGraphicFramePr>
        <xdr:cNvPr id="8" name="Chart 7">
          <a:extLst>
            <a:ext uri="{FF2B5EF4-FFF2-40B4-BE49-F238E27FC236}">
              <a16:creationId xmlns:a16="http://schemas.microsoft.com/office/drawing/2014/main" id="{2748BB6F-B65B-460F-8E6D-2F1FA009AF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26</xdr:row>
      <xdr:rowOff>0</xdr:rowOff>
    </xdr:from>
    <xdr:to>
      <xdr:col>22</xdr:col>
      <xdr:colOff>304800</xdr:colOff>
      <xdr:row>41</xdr:row>
      <xdr:rowOff>0</xdr:rowOff>
    </xdr:to>
    <xdr:graphicFrame macro="">
      <xdr:nvGraphicFramePr>
        <xdr:cNvPr id="9" name="Chart 8">
          <a:extLst>
            <a:ext uri="{FF2B5EF4-FFF2-40B4-BE49-F238E27FC236}">
              <a16:creationId xmlns:a16="http://schemas.microsoft.com/office/drawing/2014/main" id="{087ACBE7-2C47-44CE-B065-A21E35DD1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396240</xdr:colOff>
      <xdr:row>26</xdr:row>
      <xdr:rowOff>83820</xdr:rowOff>
    </xdr:from>
    <xdr:to>
      <xdr:col>13</xdr:col>
      <xdr:colOff>91440</xdr:colOff>
      <xdr:row>41</xdr:row>
      <xdr:rowOff>83820</xdr:rowOff>
    </xdr:to>
    <xdr:graphicFrame macro="">
      <xdr:nvGraphicFramePr>
        <xdr:cNvPr id="10" name="Chart 9">
          <a:extLst>
            <a:ext uri="{FF2B5EF4-FFF2-40B4-BE49-F238E27FC236}">
              <a16:creationId xmlns:a16="http://schemas.microsoft.com/office/drawing/2014/main" id="{D2488BA2-3AD7-473F-95C5-5623E6BAA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44</xdr:row>
      <xdr:rowOff>0</xdr:rowOff>
    </xdr:from>
    <xdr:to>
      <xdr:col>23</xdr:col>
      <xdr:colOff>304800</xdr:colOff>
      <xdr:row>59</xdr:row>
      <xdr:rowOff>0</xdr:rowOff>
    </xdr:to>
    <xdr:graphicFrame macro="">
      <xdr:nvGraphicFramePr>
        <xdr:cNvPr id="11" name="Chart 10">
          <a:extLst>
            <a:ext uri="{FF2B5EF4-FFF2-40B4-BE49-F238E27FC236}">
              <a16:creationId xmlns:a16="http://schemas.microsoft.com/office/drawing/2014/main" id="{307EA52D-4931-46E8-B56A-690D75DAC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1"/>
  <sheetViews>
    <sheetView workbookViewId="0">
      <selection activeCell="R37" sqref="R37"/>
    </sheetView>
  </sheetViews>
  <sheetFormatPr defaultColWidth="9.109375" defaultRowHeight="14.4" x14ac:dyDescent="0.3"/>
  <cols>
    <col min="1" max="1" width="5.5546875" style="112" customWidth="1"/>
    <col min="2" max="2" width="13.44140625" style="118" customWidth="1"/>
    <col min="3" max="3" width="12" style="118" customWidth="1"/>
    <col min="4" max="4" width="11.44140625" style="118" customWidth="1"/>
    <col min="5" max="5" width="14.5546875" style="116" customWidth="1"/>
    <col min="6" max="6" width="13.44140625" style="118" customWidth="1"/>
    <col min="7" max="7" width="2.5546875" style="118" customWidth="1"/>
    <col min="8" max="8" width="13.44140625" style="118" hidden="1" customWidth="1"/>
    <col min="9" max="9" width="9.5546875" style="118" customWidth="1"/>
    <col min="10" max="10" width="13.44140625" style="118" customWidth="1"/>
    <col min="11" max="11" width="5.5546875" style="118" customWidth="1"/>
    <col min="12" max="16384" width="9.109375" style="112"/>
  </cols>
  <sheetData>
    <row r="1" spans="2:11" x14ac:dyDescent="0.3">
      <c r="B1" s="108"/>
      <c r="C1" s="109"/>
      <c r="D1" s="109"/>
      <c r="E1" s="110"/>
      <c r="F1" s="109"/>
      <c r="G1" s="109"/>
      <c r="H1" s="109"/>
      <c r="I1" s="109"/>
      <c r="J1" s="109"/>
      <c r="K1" s="111"/>
    </row>
    <row r="2" spans="2:11" x14ac:dyDescent="0.3">
      <c r="B2" s="108"/>
      <c r="C2" s="109"/>
      <c r="D2" s="109"/>
      <c r="E2" s="110"/>
      <c r="F2" s="109"/>
      <c r="G2" s="109"/>
      <c r="H2" s="109"/>
      <c r="I2" s="109"/>
      <c r="J2" s="109"/>
      <c r="K2" s="111"/>
    </row>
    <row r="3" spans="2:11" ht="21" x14ac:dyDescent="0.4">
      <c r="B3" s="347" t="s">
        <v>0</v>
      </c>
      <c r="C3" s="348"/>
      <c r="D3" s="348"/>
      <c r="E3" s="348"/>
      <c r="F3" s="348"/>
      <c r="G3" s="348"/>
      <c r="H3" s="348"/>
      <c r="I3" s="348"/>
      <c r="J3" s="348"/>
      <c r="K3" s="349"/>
    </row>
    <row r="4" spans="2:11" ht="17.399999999999999" x14ac:dyDescent="0.3">
      <c r="B4" s="350" t="s">
        <v>267</v>
      </c>
      <c r="C4" s="351"/>
      <c r="D4" s="351"/>
      <c r="E4" s="351"/>
      <c r="F4" s="351"/>
      <c r="G4" s="351"/>
      <c r="H4" s="351"/>
      <c r="I4" s="351"/>
      <c r="J4" s="351"/>
      <c r="K4" s="352"/>
    </row>
    <row r="5" spans="2:11" ht="21" x14ac:dyDescent="0.4">
      <c r="B5" s="347"/>
      <c r="C5" s="348"/>
      <c r="D5" s="348"/>
      <c r="E5" s="348"/>
      <c r="F5" s="348"/>
      <c r="G5" s="348"/>
      <c r="H5" s="348"/>
      <c r="I5" s="348"/>
      <c r="J5" s="348"/>
      <c r="K5" s="349"/>
    </row>
    <row r="6" spans="2:11" ht="15.6" x14ac:dyDescent="0.3">
      <c r="B6" s="113"/>
      <c r="C6" s="114"/>
      <c r="D6" s="115"/>
      <c r="F6" s="170"/>
      <c r="H6" s="119" t="s">
        <v>1</v>
      </c>
      <c r="K6" s="120"/>
    </row>
    <row r="7" spans="2:11" ht="16.2" thickBot="1" x14ac:dyDescent="0.35">
      <c r="B7" s="113"/>
      <c r="C7" s="121"/>
      <c r="D7" s="122"/>
      <c r="E7" s="122"/>
      <c r="F7" s="171" t="s">
        <v>266</v>
      </c>
      <c r="G7" s="123"/>
      <c r="H7" s="124" t="s">
        <v>2</v>
      </c>
      <c r="I7" s="125"/>
      <c r="J7" s="125" t="s">
        <v>208</v>
      </c>
      <c r="K7" s="120"/>
    </row>
    <row r="8" spans="2:11" ht="15.6" x14ac:dyDescent="0.3">
      <c r="B8" s="113"/>
      <c r="C8" s="126"/>
      <c r="D8" s="127"/>
      <c r="E8" s="128"/>
      <c r="F8" s="129"/>
      <c r="G8" s="129"/>
      <c r="H8" s="130"/>
      <c r="I8" s="117"/>
      <c r="J8" s="117"/>
      <c r="K8" s="120"/>
    </row>
    <row r="9" spans="2:11" x14ac:dyDescent="0.3">
      <c r="B9" s="113"/>
      <c r="C9" s="114"/>
      <c r="D9" s="115"/>
      <c r="E9" s="131"/>
      <c r="F9" s="130"/>
      <c r="G9" s="130"/>
      <c r="H9" s="130"/>
      <c r="I9" s="119"/>
      <c r="J9" s="119"/>
      <c r="K9" s="120"/>
    </row>
    <row r="10" spans="2:11" ht="15.6" x14ac:dyDescent="0.3">
      <c r="B10" s="132"/>
      <c r="C10" s="133"/>
      <c r="D10" s="134"/>
      <c r="E10" s="135" t="s">
        <v>3</v>
      </c>
      <c r="F10" s="116"/>
      <c r="G10" s="116"/>
      <c r="H10" s="116"/>
      <c r="I10" s="116"/>
      <c r="J10" s="116"/>
      <c r="K10" s="136"/>
    </row>
    <row r="11" spans="2:11" ht="15.6" x14ac:dyDescent="0.3">
      <c r="B11" s="132"/>
      <c r="C11" s="133"/>
      <c r="D11" s="134"/>
      <c r="E11" s="137" t="s">
        <v>4</v>
      </c>
      <c r="F11" s="138">
        <v>1</v>
      </c>
      <c r="G11" s="138"/>
      <c r="H11" s="139">
        <v>13</v>
      </c>
      <c r="I11" s="116"/>
      <c r="J11" s="138">
        <v>12</v>
      </c>
      <c r="K11" s="136"/>
    </row>
    <row r="12" spans="2:11" ht="15.6" x14ac:dyDescent="0.3">
      <c r="B12" s="132"/>
      <c r="C12" s="133"/>
      <c r="D12" s="134"/>
      <c r="E12" s="137" t="s">
        <v>5</v>
      </c>
      <c r="F12" s="138">
        <v>0</v>
      </c>
      <c r="G12" s="138"/>
      <c r="H12" s="139">
        <v>8</v>
      </c>
      <c r="I12" s="116"/>
      <c r="J12" s="138">
        <v>6</v>
      </c>
      <c r="K12" s="136"/>
    </row>
    <row r="13" spans="2:11" ht="15.6" x14ac:dyDescent="0.3">
      <c r="B13" s="132"/>
      <c r="C13" s="133"/>
      <c r="D13" s="134"/>
      <c r="E13" s="137" t="s">
        <v>276</v>
      </c>
      <c r="F13" s="138">
        <f>5503+794</f>
        <v>6297</v>
      </c>
      <c r="G13" s="138"/>
      <c r="H13" s="139">
        <v>13</v>
      </c>
      <c r="I13" s="116"/>
      <c r="J13" s="138">
        <f>11316+RHY!O9</f>
        <v>13170</v>
      </c>
      <c r="K13" s="136"/>
    </row>
    <row r="14" spans="2:11" ht="15.6" x14ac:dyDescent="0.3">
      <c r="B14" s="132"/>
      <c r="C14" s="133"/>
      <c r="D14" s="134"/>
      <c r="E14" s="134"/>
      <c r="F14" s="116"/>
      <c r="G14" s="116"/>
      <c r="H14" s="140"/>
      <c r="I14" s="116"/>
      <c r="J14" s="116"/>
      <c r="K14" s="136"/>
    </row>
    <row r="15" spans="2:11" ht="15.6" x14ac:dyDescent="0.3">
      <c r="B15" s="132"/>
      <c r="C15" s="133"/>
      <c r="D15" s="134"/>
      <c r="E15" s="141" t="s">
        <v>6</v>
      </c>
      <c r="F15" s="116"/>
      <c r="G15" s="116"/>
      <c r="H15" s="140"/>
      <c r="I15" s="116"/>
      <c r="J15" s="116"/>
      <c r="K15" s="136"/>
    </row>
    <row r="16" spans="2:11" ht="15.6" x14ac:dyDescent="0.3">
      <c r="B16" s="132"/>
      <c r="C16" s="142"/>
      <c r="D16" s="116"/>
      <c r="E16" s="140" t="s">
        <v>7</v>
      </c>
      <c r="F16" s="138">
        <v>13</v>
      </c>
      <c r="G16" s="138"/>
      <c r="H16" s="139">
        <v>104</v>
      </c>
      <c r="I16" s="116"/>
      <c r="J16" s="138">
        <v>278</v>
      </c>
      <c r="K16" s="136"/>
    </row>
    <row r="17" spans="2:11" ht="15.6" x14ac:dyDescent="0.3">
      <c r="B17" s="132"/>
      <c r="C17" s="133"/>
      <c r="D17" s="134"/>
      <c r="E17" s="137" t="s">
        <v>8</v>
      </c>
      <c r="F17" s="143">
        <v>24</v>
      </c>
      <c r="G17" s="143"/>
      <c r="H17" s="144">
        <v>90</v>
      </c>
      <c r="I17" s="134"/>
      <c r="J17" s="143">
        <v>108</v>
      </c>
      <c r="K17" s="136"/>
    </row>
    <row r="18" spans="2:11" ht="15.6" x14ac:dyDescent="0.3">
      <c r="B18" s="132"/>
      <c r="C18" s="142"/>
      <c r="D18" s="116"/>
      <c r="E18" s="137" t="s">
        <v>9</v>
      </c>
      <c r="F18" s="116">
        <v>125</v>
      </c>
      <c r="G18" s="116"/>
      <c r="H18" s="140">
        <v>170</v>
      </c>
      <c r="I18" s="116"/>
      <c r="J18" s="116">
        <v>615</v>
      </c>
      <c r="K18" s="136"/>
    </row>
    <row r="19" spans="2:11" ht="15.6" x14ac:dyDescent="0.3">
      <c r="B19" s="145"/>
      <c r="C19" s="133"/>
      <c r="D19" s="146"/>
      <c r="E19" s="137"/>
      <c r="F19" s="116"/>
      <c r="G19" s="116"/>
      <c r="H19" s="140"/>
      <c r="I19" s="116"/>
      <c r="J19" s="116"/>
      <c r="K19" s="136"/>
    </row>
    <row r="20" spans="2:11" ht="15.6" x14ac:dyDescent="0.3">
      <c r="B20" s="145"/>
      <c r="C20" s="133"/>
      <c r="D20" s="134"/>
      <c r="E20" s="147" t="s">
        <v>10</v>
      </c>
      <c r="F20" s="143"/>
      <c r="G20" s="143"/>
      <c r="H20" s="144"/>
      <c r="I20" s="134"/>
      <c r="J20" s="143"/>
      <c r="K20" s="136"/>
    </row>
    <row r="21" spans="2:11" ht="15.6" x14ac:dyDescent="0.3">
      <c r="B21" s="145"/>
      <c r="C21" s="133"/>
      <c r="D21" s="134"/>
      <c r="E21" s="137" t="s">
        <v>278</v>
      </c>
      <c r="F21" s="143">
        <v>16</v>
      </c>
      <c r="G21" s="143"/>
      <c r="H21" s="144">
        <v>0</v>
      </c>
      <c r="I21" s="134"/>
      <c r="J21" s="143">
        <v>81</v>
      </c>
      <c r="K21" s="136"/>
    </row>
    <row r="22" spans="2:11" ht="15.6" x14ac:dyDescent="0.3">
      <c r="B22" s="145"/>
      <c r="C22" s="133"/>
      <c r="D22" s="134"/>
      <c r="E22" s="137" t="s">
        <v>279</v>
      </c>
      <c r="F22" s="143">
        <v>8</v>
      </c>
      <c r="G22" s="143"/>
      <c r="H22" s="144">
        <v>0</v>
      </c>
      <c r="I22" s="134"/>
      <c r="J22" s="143">
        <v>42</v>
      </c>
      <c r="K22" s="136"/>
    </row>
    <row r="23" spans="2:11" ht="15.6" x14ac:dyDescent="0.3">
      <c r="B23" s="145"/>
      <c r="C23" s="133"/>
      <c r="D23" s="134"/>
      <c r="E23" s="137" t="s">
        <v>277</v>
      </c>
      <c r="F23" s="143">
        <v>9</v>
      </c>
      <c r="G23" s="143"/>
      <c r="H23" s="144">
        <v>0</v>
      </c>
      <c r="I23" s="134"/>
      <c r="J23" s="143">
        <v>37</v>
      </c>
      <c r="K23" s="136"/>
    </row>
    <row r="24" spans="2:11" ht="15.6" x14ac:dyDescent="0.3">
      <c r="B24" s="145"/>
      <c r="C24" s="146"/>
      <c r="D24" s="146"/>
      <c r="F24" s="116"/>
      <c r="G24" s="116"/>
      <c r="H24" s="140"/>
      <c r="I24" s="116"/>
      <c r="J24" s="116"/>
      <c r="K24" s="136"/>
    </row>
    <row r="25" spans="2:11" ht="15.6" x14ac:dyDescent="0.3">
      <c r="B25" s="145"/>
      <c r="C25" s="146"/>
      <c r="D25" s="146"/>
      <c r="E25" s="148" t="s">
        <v>11</v>
      </c>
      <c r="F25" s="116"/>
      <c r="G25" s="116"/>
      <c r="H25" s="140"/>
      <c r="I25" s="116"/>
      <c r="J25" s="116"/>
      <c r="K25" s="136"/>
    </row>
    <row r="26" spans="2:11" ht="15.6" x14ac:dyDescent="0.3">
      <c r="B26" s="145"/>
      <c r="C26" s="133"/>
      <c r="D26" s="134"/>
      <c r="E26" s="137" t="s">
        <v>12</v>
      </c>
      <c r="F26" s="143">
        <v>92</v>
      </c>
      <c r="G26" s="143"/>
      <c r="H26" s="144">
        <v>86</v>
      </c>
      <c r="I26" s="134"/>
      <c r="J26" s="143">
        <v>409</v>
      </c>
      <c r="K26" s="136"/>
    </row>
    <row r="27" spans="2:11" ht="15.6" x14ac:dyDescent="0.3">
      <c r="B27" s="145"/>
      <c r="C27" s="133"/>
      <c r="D27" s="134"/>
      <c r="E27" s="137" t="s">
        <v>280</v>
      </c>
      <c r="F27" s="143"/>
      <c r="G27" s="143"/>
      <c r="H27" s="144"/>
      <c r="I27" s="134"/>
      <c r="J27" s="339">
        <v>285</v>
      </c>
      <c r="K27" s="136"/>
    </row>
    <row r="28" spans="2:11" ht="15.6" x14ac:dyDescent="0.3">
      <c r="B28" s="145"/>
      <c r="C28" s="133"/>
      <c r="D28" s="134"/>
      <c r="E28" s="137"/>
      <c r="F28" s="143"/>
      <c r="G28" s="143"/>
      <c r="H28" s="144"/>
      <c r="I28" s="134"/>
      <c r="J28" s="143"/>
      <c r="K28" s="136"/>
    </row>
    <row r="29" spans="2:11" ht="15.6" x14ac:dyDescent="0.3">
      <c r="B29" s="132"/>
      <c r="C29" s="133"/>
      <c r="D29" s="134"/>
      <c r="E29" s="149" t="s">
        <v>13</v>
      </c>
      <c r="F29" s="134"/>
      <c r="G29" s="134"/>
      <c r="H29" s="137"/>
      <c r="I29" s="134"/>
      <c r="J29" s="116"/>
      <c r="K29" s="136"/>
    </row>
    <row r="30" spans="2:11" ht="15.6" x14ac:dyDescent="0.3">
      <c r="B30" s="145"/>
      <c r="C30" s="133"/>
      <c r="D30" s="134"/>
      <c r="E30" s="137" t="s">
        <v>14</v>
      </c>
      <c r="F30" s="138">
        <v>161</v>
      </c>
      <c r="G30" s="138"/>
      <c r="H30" s="139">
        <v>182</v>
      </c>
      <c r="I30" s="116"/>
      <c r="J30" s="138">
        <v>371</v>
      </c>
      <c r="K30" s="136"/>
    </row>
    <row r="31" spans="2:11" ht="15.6" x14ac:dyDescent="0.3">
      <c r="B31" s="145"/>
      <c r="C31" s="133"/>
      <c r="D31" s="134"/>
      <c r="E31" s="137"/>
      <c r="F31" s="143"/>
      <c r="G31" s="143"/>
      <c r="H31" s="144"/>
      <c r="I31" s="134"/>
      <c r="J31" s="143"/>
      <c r="K31" s="136"/>
    </row>
    <row r="32" spans="2:11" ht="15.6" x14ac:dyDescent="0.3">
      <c r="B32" s="145"/>
      <c r="C32" s="133"/>
      <c r="D32" s="134"/>
      <c r="E32" s="137"/>
      <c r="F32" s="143"/>
      <c r="G32" s="143"/>
      <c r="H32" s="144"/>
      <c r="I32" s="134"/>
      <c r="J32" s="143"/>
      <c r="K32" s="136"/>
    </row>
    <row r="33" spans="2:11" ht="15.6" x14ac:dyDescent="0.3">
      <c r="B33" s="132"/>
      <c r="C33" s="133"/>
      <c r="D33" s="134"/>
      <c r="E33" s="150" t="s">
        <v>15</v>
      </c>
      <c r="F33" s="116"/>
      <c r="G33" s="116"/>
      <c r="H33" s="140"/>
      <c r="I33" s="116"/>
      <c r="J33" s="116">
        <v>302</v>
      </c>
      <c r="K33" s="136"/>
    </row>
    <row r="34" spans="2:11" ht="15.6" x14ac:dyDescent="0.3">
      <c r="B34" s="132"/>
      <c r="C34" s="133"/>
      <c r="D34" s="134"/>
      <c r="E34" s="137"/>
      <c r="F34" s="138"/>
      <c r="G34" s="138"/>
      <c r="H34" s="139">
        <v>112</v>
      </c>
      <c r="I34" s="116"/>
      <c r="J34" s="138"/>
      <c r="K34" s="136"/>
    </row>
    <row r="35" spans="2:11" ht="15.6" x14ac:dyDescent="0.3">
      <c r="B35" s="145"/>
      <c r="C35" s="133"/>
      <c r="D35" s="146"/>
      <c r="E35" s="137"/>
      <c r="F35" s="116"/>
      <c r="G35" s="116"/>
      <c r="H35" s="140"/>
      <c r="I35" s="116"/>
      <c r="J35" s="116"/>
      <c r="K35" s="136"/>
    </row>
    <row r="36" spans="2:11" ht="15.6" x14ac:dyDescent="0.3">
      <c r="B36" s="145"/>
      <c r="C36" s="151"/>
      <c r="D36" s="151"/>
      <c r="E36" s="152"/>
      <c r="F36" s="153"/>
      <c r="G36" s="153"/>
      <c r="H36" s="154"/>
      <c r="I36" s="153"/>
      <c r="J36" s="153"/>
      <c r="K36" s="136"/>
    </row>
    <row r="37" spans="2:11" ht="15.6" x14ac:dyDescent="0.3">
      <c r="B37" s="132"/>
      <c r="C37" s="142"/>
      <c r="D37" s="116"/>
      <c r="E37" s="116" t="s">
        <v>281</v>
      </c>
      <c r="F37" s="155">
        <f>SUM(F10:F35)</f>
        <v>6746</v>
      </c>
      <c r="G37" s="155"/>
      <c r="H37" s="156">
        <f>SUM(H10:H35)</f>
        <v>778</v>
      </c>
      <c r="I37" s="155"/>
      <c r="J37" s="155">
        <f>J11+J12+J13+J16+J17+J18+J21+J22+J26+J27+J30+J33</f>
        <v>15679</v>
      </c>
      <c r="K37" s="136"/>
    </row>
    <row r="38" spans="2:11" ht="15.6" x14ac:dyDescent="0.3">
      <c r="B38" s="132"/>
      <c r="C38" s="142"/>
      <c r="D38" s="116"/>
      <c r="F38" s="155"/>
      <c r="G38" s="155"/>
      <c r="H38" s="156"/>
      <c r="I38" s="155"/>
      <c r="J38" s="155"/>
      <c r="K38" s="136"/>
    </row>
    <row r="39" spans="2:11" ht="15.6" x14ac:dyDescent="0.3">
      <c r="B39" s="132"/>
      <c r="C39" s="142"/>
      <c r="D39" s="116"/>
      <c r="F39" s="157"/>
      <c r="G39" s="157"/>
      <c r="H39" s="158"/>
      <c r="J39" s="157"/>
      <c r="K39" s="136"/>
    </row>
    <row r="40" spans="2:11" ht="15.6" x14ac:dyDescent="0.3">
      <c r="B40" s="132"/>
      <c r="C40" s="142"/>
      <c r="D40" s="116"/>
      <c r="H40" s="159"/>
      <c r="K40" s="136"/>
    </row>
    <row r="41" spans="2:11" ht="15.6" x14ac:dyDescent="0.3">
      <c r="B41" s="132"/>
      <c r="C41" s="160"/>
      <c r="D41" s="134"/>
      <c r="E41" s="134" t="s">
        <v>16</v>
      </c>
      <c r="H41" s="159"/>
      <c r="K41" s="136"/>
    </row>
    <row r="42" spans="2:11" ht="15.6" x14ac:dyDescent="0.3">
      <c r="B42" s="132"/>
      <c r="C42" s="161"/>
      <c r="D42" s="116"/>
      <c r="E42" s="140" t="s">
        <v>17</v>
      </c>
      <c r="F42" s="157">
        <v>66</v>
      </c>
      <c r="G42" s="158"/>
      <c r="H42" s="158">
        <v>50</v>
      </c>
      <c r="I42" s="159"/>
      <c r="J42" s="157">
        <v>281</v>
      </c>
      <c r="K42" s="136"/>
    </row>
    <row r="43" spans="2:11" ht="15.6" hidden="1" x14ac:dyDescent="0.3">
      <c r="B43" s="145"/>
      <c r="C43" s="133"/>
      <c r="D43" s="134"/>
      <c r="E43" s="137" t="s">
        <v>18</v>
      </c>
      <c r="F43" s="157" t="e">
        <f>HIYH!#REF!+HIYH!#REF!+HIYH!#REF!</f>
        <v>#REF!</v>
      </c>
      <c r="G43" s="158"/>
      <c r="H43" s="158">
        <v>363</v>
      </c>
      <c r="I43" s="159"/>
      <c r="J43" s="158"/>
      <c r="K43" s="136"/>
    </row>
    <row r="44" spans="2:11" ht="15.6" hidden="1" x14ac:dyDescent="0.3">
      <c r="B44" s="145"/>
      <c r="C44" s="162"/>
      <c r="D44" s="134"/>
      <c r="E44" s="137" t="s">
        <v>19</v>
      </c>
      <c r="F44" s="157" t="e">
        <f>CAC!#REF!+CAC!#REF!+CAC!#REF!+CAC!D15+CAC!E15+CAC!F15+CAC!G15+CAC!D18+CAC!E18+CAC!F18+CAC!G18+HIYH!#REF!+HIYH!#REF!+HIYH!#REF!+RHY!D17+RHY!E17+RHY!F17</f>
        <v>#REF!</v>
      </c>
      <c r="G44" s="158"/>
      <c r="H44" s="158">
        <v>382</v>
      </c>
      <c r="I44" s="159"/>
      <c r="J44" s="158"/>
      <c r="K44" s="136"/>
    </row>
    <row r="45" spans="2:11" ht="15.6" x14ac:dyDescent="0.3">
      <c r="B45" s="145"/>
      <c r="C45" s="133"/>
      <c r="D45" s="134"/>
      <c r="E45" s="140" t="s">
        <v>20</v>
      </c>
      <c r="F45" s="157">
        <f>CAC!M30+CAC!N30+CAC!O30+CASA!M21+CASA!N21+CASA!O21+FBCS!K32+FBCS!L32+FBCS!M32+RISE!M44+RISE!N44+SKORE!O44</f>
        <v>2299</v>
      </c>
      <c r="G45" s="158"/>
      <c r="H45" s="158">
        <v>1346</v>
      </c>
      <c r="I45" s="159"/>
      <c r="J45" s="157">
        <f>CAC!O31+SUM(CASA!D21:O21)+FBCS!N34+RISE!O44</f>
        <v>8421.5</v>
      </c>
      <c r="K45" s="136"/>
    </row>
    <row r="46" spans="2:11" ht="15.6" x14ac:dyDescent="0.3">
      <c r="B46" s="163"/>
      <c r="C46" s="116"/>
      <c r="D46" s="116"/>
      <c r="K46" s="136"/>
    </row>
    <row r="47" spans="2:11" ht="15.6" x14ac:dyDescent="0.3">
      <c r="B47" s="163"/>
      <c r="C47" s="116"/>
      <c r="D47" s="116"/>
      <c r="K47" s="136"/>
    </row>
    <row r="48" spans="2:11" ht="15.6" x14ac:dyDescent="0.3">
      <c r="B48" s="163"/>
      <c r="C48" s="116"/>
      <c r="D48" s="116"/>
      <c r="K48" s="136"/>
    </row>
    <row r="49" spans="2:11" ht="15.6" x14ac:dyDescent="0.3">
      <c r="B49" s="132"/>
      <c r="C49" s="162"/>
      <c r="D49" s="134"/>
      <c r="E49" s="134"/>
      <c r="F49" s="164"/>
      <c r="G49" s="164"/>
      <c r="H49" s="164"/>
      <c r="I49" s="134"/>
      <c r="J49" s="164"/>
      <c r="K49" s="136"/>
    </row>
    <row r="50" spans="2:11" ht="15.6" x14ac:dyDescent="0.3">
      <c r="B50" s="132"/>
      <c r="C50" s="162"/>
      <c r="D50" s="134"/>
      <c r="E50" s="134"/>
      <c r="F50" s="164"/>
      <c r="G50" s="164"/>
      <c r="H50" s="164"/>
      <c r="I50" s="134"/>
      <c r="J50" s="164"/>
      <c r="K50" s="136"/>
    </row>
    <row r="51" spans="2:11" ht="15.6" x14ac:dyDescent="0.3">
      <c r="B51" s="132"/>
      <c r="C51" s="160"/>
      <c r="D51" s="116"/>
      <c r="F51" s="165"/>
      <c r="G51" s="165"/>
      <c r="H51" s="165"/>
      <c r="I51" s="116"/>
      <c r="J51" s="165"/>
      <c r="K51" s="136"/>
    </row>
    <row r="52" spans="2:11" ht="15.6" x14ac:dyDescent="0.3">
      <c r="B52" s="166"/>
      <c r="C52" s="153"/>
      <c r="D52" s="167"/>
      <c r="E52" s="167"/>
      <c r="F52" s="153"/>
      <c r="G52" s="153"/>
      <c r="H52" s="153"/>
      <c r="I52" s="153"/>
      <c r="J52" s="153"/>
      <c r="K52" s="168"/>
    </row>
    <row r="56" spans="2:11" x14ac:dyDescent="0.3">
      <c r="K56" s="169"/>
    </row>
    <row r="70" spans="1:12" x14ac:dyDescent="0.3">
      <c r="A70" s="118"/>
      <c r="L70" s="118"/>
    </row>
    <row r="71" spans="1:12" x14ac:dyDescent="0.3">
      <c r="A71" s="118"/>
      <c r="L71" s="118"/>
    </row>
  </sheetData>
  <mergeCells count="3">
    <mergeCell ref="B3:K3"/>
    <mergeCell ref="B4:K4"/>
    <mergeCell ref="B5:K5"/>
  </mergeCells>
  <pageMargins left="0.7" right="0.7" top="0.75" bottom="0.75" header="0.3" footer="0.3"/>
  <pageSetup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AO57"/>
  <sheetViews>
    <sheetView zoomScale="80" zoomScaleNormal="80" workbookViewId="0">
      <selection activeCell="B17" sqref="B17"/>
    </sheetView>
  </sheetViews>
  <sheetFormatPr defaultRowHeight="14.4" x14ac:dyDescent="0.3"/>
  <cols>
    <col min="1" max="1" width="64.5546875" customWidth="1"/>
    <col min="2" max="2" width="49.109375" bestFit="1" customWidth="1"/>
    <col min="7" max="7" width="19" customWidth="1"/>
    <col min="8" max="8" width="14.44140625" customWidth="1"/>
    <col min="9" max="9" width="10.44140625" customWidth="1"/>
  </cols>
  <sheetData>
    <row r="1" spans="1:41" x14ac:dyDescent="0.3">
      <c r="A1" t="s">
        <v>21</v>
      </c>
    </row>
    <row r="2" spans="1:41" x14ac:dyDescent="0.3">
      <c r="A2" t="s">
        <v>79</v>
      </c>
    </row>
    <row r="3" spans="1:41" x14ac:dyDescent="0.3">
      <c r="A3" t="s">
        <v>234</v>
      </c>
    </row>
    <row r="4" spans="1:41" x14ac:dyDescent="0.3">
      <c r="A4" s="1">
        <v>2022</v>
      </c>
    </row>
    <row r="5" spans="1:41" ht="42" customHeight="1" thickBot="1" x14ac:dyDescent="0.35">
      <c r="A5" s="377" t="s">
        <v>82</v>
      </c>
      <c r="B5" s="378"/>
      <c r="C5" s="2" t="s">
        <v>76</v>
      </c>
      <c r="D5" s="2" t="s">
        <v>77</v>
      </c>
      <c r="E5" s="2" t="s">
        <v>83</v>
      </c>
      <c r="F5" s="2" t="s">
        <v>84</v>
      </c>
      <c r="G5" s="2" t="s">
        <v>85</v>
      </c>
      <c r="H5" s="2" t="s">
        <v>86</v>
      </c>
      <c r="I5" s="2" t="s">
        <v>87</v>
      </c>
      <c r="J5" s="2" t="s">
        <v>88</v>
      </c>
      <c r="K5" s="2" t="s">
        <v>89</v>
      </c>
      <c r="L5" s="2" t="s">
        <v>90</v>
      </c>
      <c r="M5" s="2" t="s">
        <v>91</v>
      </c>
      <c r="N5" s="3" t="s">
        <v>92</v>
      </c>
    </row>
    <row r="6" spans="1:41" ht="15" customHeight="1" thickBot="1" x14ac:dyDescent="0.35">
      <c r="A6" s="358" t="s">
        <v>254</v>
      </c>
      <c r="B6" s="176" t="s">
        <v>95</v>
      </c>
      <c r="C6" s="177" t="s">
        <v>253</v>
      </c>
      <c r="D6" s="177" t="s">
        <v>253</v>
      </c>
      <c r="E6" s="177" t="s">
        <v>253</v>
      </c>
      <c r="F6" s="177" t="s">
        <v>253</v>
      </c>
      <c r="G6" s="4">
        <v>15</v>
      </c>
      <c r="H6" s="4">
        <v>16</v>
      </c>
      <c r="I6" s="4">
        <v>16</v>
      </c>
      <c r="J6" s="4">
        <v>7</v>
      </c>
      <c r="K6" s="4">
        <v>8</v>
      </c>
      <c r="L6" s="6">
        <v>12</v>
      </c>
      <c r="M6" s="6">
        <v>10</v>
      </c>
      <c r="N6" s="6">
        <v>12</v>
      </c>
    </row>
    <row r="7" spans="1:41" s="297" customFormat="1" ht="32.1" customHeight="1" thickBot="1" x14ac:dyDescent="0.35">
      <c r="A7" s="359"/>
      <c r="B7" s="295" t="s">
        <v>97</v>
      </c>
      <c r="C7" s="89" t="s">
        <v>253</v>
      </c>
      <c r="D7" s="89" t="s">
        <v>253</v>
      </c>
      <c r="E7" s="89" t="s">
        <v>253</v>
      </c>
      <c r="F7" s="89" t="s">
        <v>253</v>
      </c>
      <c r="G7" s="299">
        <v>15</v>
      </c>
      <c r="H7" s="299">
        <v>31</v>
      </c>
      <c r="I7" s="299">
        <v>47</v>
      </c>
      <c r="J7" s="299">
        <v>54</v>
      </c>
      <c r="K7" s="299">
        <v>62</v>
      </c>
      <c r="L7" s="89">
        <v>74</v>
      </c>
      <c r="M7" s="89">
        <v>84</v>
      </c>
      <c r="N7" s="89">
        <v>96</v>
      </c>
      <c r="O7"/>
      <c r="P7"/>
      <c r="Q7"/>
      <c r="R7"/>
      <c r="S7"/>
      <c r="T7"/>
      <c r="U7"/>
      <c r="V7"/>
      <c r="W7"/>
      <c r="X7"/>
      <c r="Y7"/>
      <c r="Z7"/>
      <c r="AA7"/>
      <c r="AB7"/>
      <c r="AC7"/>
      <c r="AD7"/>
      <c r="AE7"/>
      <c r="AF7"/>
      <c r="AG7"/>
      <c r="AH7"/>
      <c r="AI7"/>
      <c r="AJ7"/>
      <c r="AK7"/>
      <c r="AL7"/>
      <c r="AM7"/>
      <c r="AN7"/>
      <c r="AO7"/>
    </row>
    <row r="8" spans="1:41" ht="15" customHeight="1" x14ac:dyDescent="0.3">
      <c r="A8" s="357" t="s">
        <v>256</v>
      </c>
      <c r="B8" s="176" t="s">
        <v>95</v>
      </c>
      <c r="C8" s="176" t="s">
        <v>253</v>
      </c>
      <c r="D8" s="176" t="s">
        <v>253</v>
      </c>
      <c r="E8" s="176" t="s">
        <v>253</v>
      </c>
      <c r="F8" s="176" t="s">
        <v>253</v>
      </c>
      <c r="G8" s="36">
        <v>13</v>
      </c>
      <c r="H8" s="253">
        <v>15</v>
      </c>
      <c r="I8" s="6">
        <v>15</v>
      </c>
      <c r="J8" s="6">
        <v>7</v>
      </c>
      <c r="K8" s="6">
        <v>8</v>
      </c>
      <c r="L8" s="6">
        <v>12</v>
      </c>
      <c r="M8" s="6">
        <v>10</v>
      </c>
      <c r="N8" s="6">
        <v>12</v>
      </c>
    </row>
    <row r="9" spans="1:41" s="297" customFormat="1" ht="15" thickBot="1" x14ac:dyDescent="0.35">
      <c r="A9" s="358"/>
      <c r="B9" s="295" t="s">
        <v>97</v>
      </c>
      <c r="C9" s="89" t="s">
        <v>253</v>
      </c>
      <c r="D9" s="89" t="s">
        <v>253</v>
      </c>
      <c r="E9" s="89" t="s">
        <v>253</v>
      </c>
      <c r="F9" s="89" t="s">
        <v>253</v>
      </c>
      <c r="G9" s="90">
        <v>13</v>
      </c>
      <c r="H9" s="296">
        <v>12</v>
      </c>
      <c r="I9" s="89">
        <v>38</v>
      </c>
      <c r="J9" s="89">
        <v>39</v>
      </c>
      <c r="K9" s="89">
        <v>57</v>
      </c>
      <c r="L9" s="89">
        <v>69</v>
      </c>
      <c r="M9" s="89">
        <v>79</v>
      </c>
      <c r="N9" s="89">
        <v>91</v>
      </c>
      <c r="O9"/>
      <c r="P9"/>
      <c r="Q9"/>
      <c r="R9"/>
      <c r="S9"/>
      <c r="T9"/>
      <c r="U9"/>
      <c r="V9"/>
      <c r="W9"/>
      <c r="X9"/>
      <c r="Y9"/>
      <c r="Z9"/>
      <c r="AA9"/>
      <c r="AB9"/>
      <c r="AC9"/>
      <c r="AD9"/>
      <c r="AE9"/>
      <c r="AF9"/>
      <c r="AG9"/>
      <c r="AH9"/>
      <c r="AI9"/>
      <c r="AJ9"/>
      <c r="AK9"/>
      <c r="AL9"/>
      <c r="AM9"/>
      <c r="AN9"/>
      <c r="AO9"/>
    </row>
    <row r="10" spans="1:41" x14ac:dyDescent="0.3">
      <c r="A10" s="371" t="s">
        <v>255</v>
      </c>
      <c r="B10" s="176" t="s">
        <v>95</v>
      </c>
      <c r="C10" s="176" t="s">
        <v>253</v>
      </c>
      <c r="D10" s="176" t="s">
        <v>253</v>
      </c>
      <c r="E10" s="176" t="s">
        <v>253</v>
      </c>
      <c r="F10" s="176" t="s">
        <v>253</v>
      </c>
      <c r="G10" s="177"/>
      <c r="H10" s="177"/>
      <c r="I10" s="6"/>
      <c r="J10" s="6"/>
      <c r="K10" s="6">
        <v>1</v>
      </c>
      <c r="L10" s="6"/>
      <c r="M10" s="6"/>
      <c r="N10" s="6"/>
    </row>
    <row r="11" spans="1:41" s="297" customFormat="1" x14ac:dyDescent="0.3">
      <c r="A11" s="371"/>
      <c r="B11" s="298" t="s">
        <v>97</v>
      </c>
      <c r="C11" s="298" t="s">
        <v>253</v>
      </c>
      <c r="D11" s="298" t="s">
        <v>253</v>
      </c>
      <c r="E11" s="298" t="s">
        <v>253</v>
      </c>
      <c r="F11" s="298" t="s">
        <v>253</v>
      </c>
      <c r="G11" s="298"/>
      <c r="H11" s="298"/>
      <c r="I11" s="298"/>
      <c r="J11" s="298"/>
      <c r="K11" s="298">
        <v>1</v>
      </c>
      <c r="L11" s="298"/>
      <c r="M11" s="298"/>
      <c r="N11" s="298"/>
      <c r="O11"/>
      <c r="P11"/>
      <c r="Q11"/>
      <c r="R11"/>
      <c r="S11"/>
      <c r="T11"/>
      <c r="U11"/>
      <c r="V11"/>
      <c r="W11"/>
      <c r="X11"/>
      <c r="Y11"/>
      <c r="Z11"/>
      <c r="AA11"/>
      <c r="AB11"/>
      <c r="AC11"/>
      <c r="AD11"/>
      <c r="AE11"/>
      <c r="AF11"/>
      <c r="AG11"/>
      <c r="AH11"/>
      <c r="AI11"/>
      <c r="AJ11"/>
      <c r="AK11"/>
      <c r="AL11"/>
      <c r="AM11"/>
      <c r="AN11"/>
      <c r="AO11"/>
    </row>
    <row r="12" spans="1:41" s="6" customFormat="1" ht="29.1" customHeight="1" x14ac:dyDescent="0.3">
      <c r="A12" s="388" t="s">
        <v>104</v>
      </c>
      <c r="B12" s="388"/>
      <c r="C12" s="289" t="s">
        <v>76</v>
      </c>
      <c r="D12" s="289" t="s">
        <v>77</v>
      </c>
      <c r="E12" s="289" t="s">
        <v>83</v>
      </c>
      <c r="F12" s="289" t="s">
        <v>84</v>
      </c>
      <c r="G12" s="289" t="s">
        <v>85</v>
      </c>
      <c r="H12" s="289" t="s">
        <v>86</v>
      </c>
      <c r="I12" s="289" t="s">
        <v>87</v>
      </c>
      <c r="J12" s="289" t="s">
        <v>88</v>
      </c>
      <c r="K12" s="289" t="s">
        <v>89</v>
      </c>
      <c r="L12" s="289" t="s">
        <v>90</v>
      </c>
      <c r="M12" s="289" t="s">
        <v>91</v>
      </c>
      <c r="N12" s="289" t="s">
        <v>92</v>
      </c>
    </row>
    <row r="13" spans="1:41" ht="60.75" customHeight="1" x14ac:dyDescent="0.3">
      <c r="A13" s="371" t="s">
        <v>235</v>
      </c>
      <c r="B13" s="14" t="s">
        <v>257</v>
      </c>
      <c r="C13" s="15" t="s">
        <v>253</v>
      </c>
      <c r="D13" s="16" t="s">
        <v>253</v>
      </c>
      <c r="E13" s="16" t="s">
        <v>253</v>
      </c>
      <c r="F13" s="16" t="s">
        <v>253</v>
      </c>
      <c r="G13" s="16">
        <v>14</v>
      </c>
      <c r="H13" s="16">
        <v>16</v>
      </c>
      <c r="I13" s="16">
        <v>16</v>
      </c>
      <c r="J13" s="16">
        <v>7</v>
      </c>
      <c r="K13" s="16">
        <v>8</v>
      </c>
      <c r="L13" s="16">
        <v>12</v>
      </c>
      <c r="M13" s="16">
        <v>10</v>
      </c>
      <c r="N13" s="17">
        <v>12</v>
      </c>
    </row>
    <row r="14" spans="1:41" ht="28.8" x14ac:dyDescent="0.3">
      <c r="A14" s="371"/>
      <c r="B14" s="14" t="s">
        <v>258</v>
      </c>
      <c r="C14" s="15" t="s">
        <v>253</v>
      </c>
      <c r="D14" s="16" t="s">
        <v>253</v>
      </c>
      <c r="E14" s="16" t="s">
        <v>253</v>
      </c>
      <c r="F14" s="16" t="s">
        <v>253</v>
      </c>
      <c r="G14" s="16">
        <v>13</v>
      </c>
      <c r="H14" s="16">
        <v>15</v>
      </c>
      <c r="I14" s="16">
        <v>15</v>
      </c>
      <c r="J14" s="16">
        <v>7</v>
      </c>
      <c r="K14" s="16">
        <v>8</v>
      </c>
      <c r="L14" s="16">
        <v>12</v>
      </c>
      <c r="M14" s="16">
        <v>10</v>
      </c>
      <c r="N14" s="17">
        <v>12</v>
      </c>
    </row>
    <row r="15" spans="1:41" ht="15" thickBot="1" x14ac:dyDescent="0.35">
      <c r="A15" s="371"/>
      <c r="B15" s="18" t="s">
        <v>237</v>
      </c>
      <c r="C15" s="37" t="s">
        <v>253</v>
      </c>
      <c r="D15" s="38" t="s">
        <v>253</v>
      </c>
      <c r="E15" s="38" t="s">
        <v>253</v>
      </c>
      <c r="F15" s="38" t="s">
        <v>253</v>
      </c>
      <c r="G15" s="38">
        <f>G14/G13</f>
        <v>0.9285714285714286</v>
      </c>
      <c r="H15" s="38">
        <f>H14/H13</f>
        <v>0.9375</v>
      </c>
      <c r="I15" s="38">
        <f>I14/I13</f>
        <v>0.9375</v>
      </c>
      <c r="J15" s="38">
        <f>J14/J13</f>
        <v>1</v>
      </c>
      <c r="K15" s="38">
        <f>K14/K13</f>
        <v>1</v>
      </c>
      <c r="L15" s="38">
        <v>1</v>
      </c>
      <c r="M15" s="38">
        <v>1</v>
      </c>
      <c r="N15" s="39">
        <v>1</v>
      </c>
    </row>
    <row r="16" spans="1:41" x14ac:dyDescent="0.3">
      <c r="A16" s="389" t="s">
        <v>252</v>
      </c>
      <c r="B16" s="14" t="s">
        <v>251</v>
      </c>
      <c r="C16" s="15" t="s">
        <v>253</v>
      </c>
      <c r="D16" s="16" t="s">
        <v>253</v>
      </c>
      <c r="E16" s="16" t="s">
        <v>253</v>
      </c>
      <c r="F16" s="16" t="s">
        <v>253</v>
      </c>
      <c r="G16" s="16">
        <v>48</v>
      </c>
      <c r="H16" s="16">
        <v>29</v>
      </c>
      <c r="I16" s="16">
        <v>39</v>
      </c>
      <c r="J16" s="16">
        <v>18</v>
      </c>
      <c r="K16" s="16">
        <v>18</v>
      </c>
      <c r="L16" s="16">
        <v>37</v>
      </c>
      <c r="M16" s="16">
        <v>29</v>
      </c>
      <c r="N16" s="17">
        <v>36</v>
      </c>
    </row>
    <row r="17" spans="1:14" x14ac:dyDescent="0.3">
      <c r="A17" s="389"/>
      <c r="B17" s="22" t="s">
        <v>272</v>
      </c>
      <c r="C17" s="23" t="s">
        <v>253</v>
      </c>
      <c r="D17" s="24" t="s">
        <v>253</v>
      </c>
      <c r="E17" s="24" t="s">
        <v>253</v>
      </c>
      <c r="F17" s="24" t="s">
        <v>253</v>
      </c>
      <c r="G17" s="24">
        <v>48</v>
      </c>
      <c r="H17" s="24">
        <v>29</v>
      </c>
      <c r="I17" s="24">
        <v>39</v>
      </c>
      <c r="J17" s="24">
        <v>18</v>
      </c>
      <c r="K17" s="24">
        <v>18</v>
      </c>
      <c r="L17" s="24">
        <v>37</v>
      </c>
      <c r="M17" s="24">
        <v>29</v>
      </c>
      <c r="N17" s="25">
        <v>36</v>
      </c>
    </row>
    <row r="18" spans="1:14" ht="0.75" customHeight="1" x14ac:dyDescent="0.3">
      <c r="A18" s="389"/>
      <c r="B18" s="228"/>
      <c r="C18" s="285"/>
      <c r="D18" s="286"/>
      <c r="E18" s="286"/>
      <c r="F18" s="286"/>
      <c r="G18" s="286"/>
      <c r="H18" s="286"/>
      <c r="I18" s="286"/>
      <c r="J18" s="286"/>
      <c r="K18" s="286"/>
      <c r="L18" s="286"/>
      <c r="M18" s="286"/>
      <c r="N18" s="287"/>
    </row>
    <row r="19" spans="1:14" x14ac:dyDescent="0.3">
      <c r="A19" s="390"/>
      <c r="B19" s="288" t="s">
        <v>237</v>
      </c>
      <c r="C19" s="6" t="s">
        <v>253</v>
      </c>
      <c r="D19" s="6" t="s">
        <v>253</v>
      </c>
      <c r="E19" s="6" t="s">
        <v>253</v>
      </c>
      <c r="F19" s="6" t="s">
        <v>253</v>
      </c>
      <c r="G19" s="279">
        <v>1</v>
      </c>
      <c r="H19" s="279">
        <v>1</v>
      </c>
      <c r="I19" s="279">
        <v>1</v>
      </c>
      <c r="J19" s="279">
        <v>1</v>
      </c>
      <c r="K19" s="279">
        <v>1</v>
      </c>
      <c r="L19" s="279">
        <v>1</v>
      </c>
      <c r="M19" s="279">
        <v>1</v>
      </c>
      <c r="N19" s="279">
        <v>1</v>
      </c>
    </row>
    <row r="20" spans="1:14" x14ac:dyDescent="0.3">
      <c r="A20" s="290"/>
      <c r="B20" s="290"/>
      <c r="C20" s="291"/>
      <c r="D20" s="291"/>
      <c r="E20" s="291"/>
      <c r="F20" s="291"/>
      <c r="G20" s="291"/>
      <c r="H20" s="291"/>
      <c r="I20" s="291"/>
      <c r="J20" s="291"/>
      <c r="K20" s="291"/>
      <c r="L20" s="292"/>
      <c r="M20" s="292"/>
      <c r="N20" s="292"/>
    </row>
    <row r="21" spans="1:14" x14ac:dyDescent="0.3">
      <c r="A21" s="386"/>
    </row>
    <row r="22" spans="1:14" x14ac:dyDescent="0.3">
      <c r="A22" s="386"/>
      <c r="C22" s="300"/>
      <c r="D22" s="300"/>
      <c r="E22" s="300"/>
      <c r="F22" s="300"/>
      <c r="G22" s="300"/>
      <c r="H22" s="300"/>
      <c r="I22" s="301"/>
      <c r="J22" s="301"/>
      <c r="K22" s="301"/>
      <c r="L22" s="301"/>
      <c r="M22" s="301"/>
      <c r="N22" s="301"/>
    </row>
    <row r="23" spans="1:14" x14ac:dyDescent="0.3">
      <c r="A23" s="386"/>
      <c r="C23" s="302"/>
      <c r="D23" s="302"/>
      <c r="E23" s="302"/>
      <c r="F23" s="302"/>
      <c r="G23" s="302"/>
      <c r="H23" s="302"/>
      <c r="I23" s="302"/>
      <c r="J23" s="302"/>
      <c r="K23" s="302"/>
      <c r="L23" s="302"/>
      <c r="M23" s="302"/>
      <c r="N23" s="302"/>
    </row>
    <row r="24" spans="1:14" x14ac:dyDescent="0.3">
      <c r="A24" s="386"/>
    </row>
    <row r="25" spans="1:14" x14ac:dyDescent="0.3">
      <c r="A25" s="386"/>
    </row>
    <row r="26" spans="1:14" x14ac:dyDescent="0.3">
      <c r="A26" s="386"/>
      <c r="C26" s="300"/>
      <c r="D26" s="300"/>
      <c r="E26" s="300"/>
      <c r="F26" s="300"/>
      <c r="G26" s="300"/>
      <c r="H26" s="300"/>
      <c r="I26" s="300"/>
      <c r="J26" s="300"/>
      <c r="K26" s="300"/>
      <c r="L26" s="300"/>
      <c r="M26" s="300"/>
      <c r="N26" s="300"/>
    </row>
    <row r="27" spans="1:14" x14ac:dyDescent="0.3">
      <c r="A27" s="386"/>
      <c r="I27" s="294"/>
      <c r="J27" s="294"/>
      <c r="K27" s="294"/>
      <c r="L27" s="294"/>
      <c r="M27" s="294"/>
      <c r="N27" s="294"/>
    </row>
    <row r="28" spans="1:14" x14ac:dyDescent="0.3">
      <c r="A28" s="386"/>
    </row>
    <row r="29" spans="1:14" x14ac:dyDescent="0.3">
      <c r="A29" s="386"/>
      <c r="C29" s="75"/>
      <c r="D29" s="75"/>
      <c r="E29" s="75"/>
      <c r="F29" s="75"/>
      <c r="G29" s="75"/>
      <c r="H29" s="75"/>
      <c r="I29" s="75"/>
      <c r="J29" s="75"/>
      <c r="K29" s="75"/>
      <c r="L29" s="75"/>
      <c r="M29" s="75"/>
      <c r="N29" s="75"/>
    </row>
    <row r="30" spans="1:14" x14ac:dyDescent="0.3">
      <c r="A30" s="386"/>
      <c r="C30" s="293"/>
      <c r="D30" s="293"/>
      <c r="E30" s="293"/>
      <c r="F30" s="293"/>
      <c r="G30" s="293"/>
      <c r="H30" s="293"/>
      <c r="I30" s="293"/>
      <c r="J30" s="293"/>
      <c r="K30" s="293"/>
      <c r="L30" s="293"/>
      <c r="M30" s="293"/>
      <c r="N30" s="293"/>
    </row>
    <row r="31" spans="1:14" ht="89.4" customHeight="1" x14ac:dyDescent="0.3">
      <c r="A31" s="386"/>
      <c r="C31" s="302"/>
      <c r="D31" s="302"/>
      <c r="E31" s="302"/>
      <c r="F31" s="302"/>
      <c r="G31" s="302"/>
      <c r="H31" s="302"/>
      <c r="I31" s="302"/>
      <c r="J31" s="302"/>
      <c r="K31" s="302"/>
      <c r="L31" s="302"/>
      <c r="M31" s="302"/>
      <c r="N31" s="302"/>
    </row>
    <row r="32" spans="1:14" x14ac:dyDescent="0.3">
      <c r="A32" s="188"/>
      <c r="I32" s="294"/>
      <c r="J32" s="294"/>
      <c r="K32" s="294"/>
      <c r="L32" s="294"/>
      <c r="M32" s="294"/>
      <c r="N32" s="294"/>
    </row>
    <row r="33" spans="1:14" x14ac:dyDescent="0.3">
      <c r="A33" s="386"/>
      <c r="C33" s="293"/>
      <c r="D33" s="293"/>
      <c r="E33" s="293"/>
      <c r="F33" s="293"/>
      <c r="G33" s="293"/>
      <c r="H33" s="293"/>
      <c r="I33" s="293"/>
      <c r="J33" s="293"/>
      <c r="K33" s="293"/>
      <c r="L33" s="293"/>
      <c r="M33" s="293"/>
      <c r="N33" s="293"/>
    </row>
    <row r="34" spans="1:14" x14ac:dyDescent="0.3">
      <c r="A34" s="386"/>
    </row>
    <row r="35" spans="1:14" x14ac:dyDescent="0.3">
      <c r="A35" s="386"/>
    </row>
    <row r="36" spans="1:14" x14ac:dyDescent="0.3">
      <c r="A36" s="386"/>
    </row>
    <row r="37" spans="1:14" x14ac:dyDescent="0.3">
      <c r="A37" s="386"/>
    </row>
    <row r="38" spans="1:14" x14ac:dyDescent="0.3">
      <c r="A38" s="386"/>
    </row>
    <row r="39" spans="1:14" x14ac:dyDescent="0.3">
      <c r="A39" s="386"/>
    </row>
    <row r="40" spans="1:14" x14ac:dyDescent="0.3">
      <c r="A40" s="386"/>
    </row>
    <row r="41" spans="1:14" x14ac:dyDescent="0.3">
      <c r="A41" s="386"/>
    </row>
    <row r="42" spans="1:14" x14ac:dyDescent="0.3">
      <c r="A42" s="386"/>
    </row>
    <row r="43" spans="1:14" x14ac:dyDescent="0.3">
      <c r="A43" s="303"/>
      <c r="B43" s="304"/>
      <c r="C43" s="304"/>
      <c r="D43" s="304"/>
      <c r="E43" s="304"/>
      <c r="F43" s="304"/>
      <c r="G43" s="304"/>
      <c r="H43" s="304"/>
      <c r="I43" s="304"/>
      <c r="J43" s="304"/>
      <c r="K43" s="304"/>
      <c r="L43" s="304"/>
      <c r="M43" s="304"/>
      <c r="N43" s="304"/>
    </row>
    <row r="44" spans="1:14" x14ac:dyDescent="0.3">
      <c r="A44" s="188"/>
    </row>
    <row r="45" spans="1:14" x14ac:dyDescent="0.3">
      <c r="A45" s="188"/>
    </row>
    <row r="46" spans="1:14" x14ac:dyDescent="0.3">
      <c r="A46" s="188"/>
    </row>
    <row r="47" spans="1:14" x14ac:dyDescent="0.3">
      <c r="A47" s="188"/>
    </row>
    <row r="48" spans="1:14" x14ac:dyDescent="0.3">
      <c r="A48" s="188"/>
    </row>
    <row r="51" spans="1:14" x14ac:dyDescent="0.3">
      <c r="A51" s="387"/>
      <c r="B51" s="387"/>
      <c r="C51" s="305"/>
      <c r="D51" s="305"/>
      <c r="E51" s="305"/>
      <c r="F51" s="305"/>
      <c r="G51" s="305"/>
      <c r="H51" s="305"/>
      <c r="I51" s="305"/>
      <c r="J51" s="305"/>
      <c r="K51" s="305"/>
      <c r="L51" s="305"/>
      <c r="M51" s="305"/>
      <c r="N51" s="305"/>
    </row>
    <row r="52" spans="1:14" x14ac:dyDescent="0.3">
      <c r="A52" s="386"/>
      <c r="B52" s="306"/>
    </row>
    <row r="53" spans="1:14" x14ac:dyDescent="0.3">
      <c r="A53" s="386"/>
      <c r="B53" s="306"/>
      <c r="C53" s="293"/>
      <c r="D53" s="293"/>
      <c r="E53" s="293"/>
      <c r="F53" s="293"/>
      <c r="G53" s="293"/>
      <c r="H53" s="293"/>
      <c r="I53" s="293"/>
      <c r="J53" s="293"/>
      <c r="K53" s="293"/>
      <c r="L53" s="293"/>
      <c r="M53" s="293"/>
      <c r="N53" s="293"/>
    </row>
    <row r="54" spans="1:14" x14ac:dyDescent="0.3">
      <c r="A54" s="386"/>
      <c r="B54" s="306"/>
      <c r="C54" s="307"/>
      <c r="D54" s="307"/>
      <c r="E54" s="307"/>
      <c r="F54" s="307"/>
      <c r="G54" s="307"/>
      <c r="H54" s="307"/>
      <c r="I54" s="307"/>
      <c r="J54" s="307"/>
      <c r="K54" s="307"/>
      <c r="L54" s="307"/>
      <c r="M54" s="307"/>
      <c r="N54" s="307"/>
    </row>
    <row r="55" spans="1:14" x14ac:dyDescent="0.3">
      <c r="A55" s="386"/>
      <c r="B55" s="306"/>
    </row>
    <row r="56" spans="1:14" x14ac:dyDescent="0.3">
      <c r="A56" s="386"/>
      <c r="B56" s="306"/>
    </row>
    <row r="57" spans="1:14" x14ac:dyDescent="0.3">
      <c r="A57" s="386"/>
      <c r="B57" s="306"/>
      <c r="C57" s="307"/>
      <c r="D57" s="307"/>
      <c r="E57" s="307"/>
      <c r="F57" s="307"/>
      <c r="G57" s="307"/>
      <c r="H57" s="307"/>
      <c r="I57" s="307"/>
      <c r="J57" s="307"/>
      <c r="K57" s="307"/>
      <c r="L57" s="307"/>
      <c r="M57" s="307"/>
      <c r="N57" s="307"/>
    </row>
  </sheetData>
  <mergeCells count="16">
    <mergeCell ref="A21:A24"/>
    <mergeCell ref="A25:A28"/>
    <mergeCell ref="A29:A31"/>
    <mergeCell ref="A33:A34"/>
    <mergeCell ref="A5:B5"/>
    <mergeCell ref="A6:A7"/>
    <mergeCell ref="A8:A9"/>
    <mergeCell ref="A12:B12"/>
    <mergeCell ref="A13:A15"/>
    <mergeCell ref="A10:A11"/>
    <mergeCell ref="A16:A19"/>
    <mergeCell ref="A35:A38"/>
    <mergeCell ref="A39:A42"/>
    <mergeCell ref="A51:B51"/>
    <mergeCell ref="A52:A54"/>
    <mergeCell ref="A55:A5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B1:V60"/>
  <sheetViews>
    <sheetView workbookViewId="0">
      <pane ySplit="1" topLeftCell="A25" activePane="bottomLeft" state="frozen"/>
      <selection pane="bottomLeft" activeCell="X44" sqref="X44"/>
    </sheetView>
  </sheetViews>
  <sheetFormatPr defaultRowHeight="14.4" x14ac:dyDescent="0.3"/>
  <cols>
    <col min="2" max="2" width="19.5546875" customWidth="1"/>
    <col min="3" max="3" width="21.5546875" customWidth="1"/>
  </cols>
  <sheetData>
    <row r="1" spans="2:19" x14ac:dyDescent="0.3">
      <c r="B1" t="s">
        <v>21</v>
      </c>
    </row>
    <row r="2" spans="2:19" x14ac:dyDescent="0.3">
      <c r="B2" t="s">
        <v>79</v>
      </c>
    </row>
    <row r="3" spans="2:19" x14ac:dyDescent="0.3">
      <c r="B3" t="s">
        <v>130</v>
      </c>
    </row>
    <row r="4" spans="2:19" x14ac:dyDescent="0.3">
      <c r="B4" s="1">
        <v>2022</v>
      </c>
    </row>
    <row r="5" spans="2:19" x14ac:dyDescent="0.3">
      <c r="B5" s="365" t="s">
        <v>82</v>
      </c>
      <c r="C5" s="366"/>
      <c r="D5" s="2" t="s">
        <v>76</v>
      </c>
      <c r="E5" s="2" t="s">
        <v>77</v>
      </c>
      <c r="F5" s="2" t="s">
        <v>83</v>
      </c>
      <c r="G5" s="2" t="s">
        <v>84</v>
      </c>
      <c r="H5" s="2" t="s">
        <v>85</v>
      </c>
      <c r="I5" s="2" t="s">
        <v>86</v>
      </c>
      <c r="J5" s="2" t="s">
        <v>87</v>
      </c>
      <c r="K5" s="2" t="s">
        <v>88</v>
      </c>
      <c r="L5" s="2" t="s">
        <v>89</v>
      </c>
      <c r="M5" s="2" t="s">
        <v>90</v>
      </c>
      <c r="N5" s="2" t="s">
        <v>91</v>
      </c>
      <c r="O5" s="3" t="s">
        <v>92</v>
      </c>
    </row>
    <row r="6" spans="2:19" ht="15" customHeight="1" x14ac:dyDescent="0.3">
      <c r="B6" s="358" t="s">
        <v>131</v>
      </c>
      <c r="C6" s="176" t="s">
        <v>95</v>
      </c>
      <c r="D6" s="177">
        <v>7</v>
      </c>
      <c r="E6" s="177">
        <v>11</v>
      </c>
      <c r="F6" s="177">
        <v>7</v>
      </c>
      <c r="G6" s="177">
        <v>8</v>
      </c>
      <c r="H6" s="177">
        <v>7</v>
      </c>
      <c r="I6" s="177">
        <v>5</v>
      </c>
      <c r="J6" s="230">
        <v>4</v>
      </c>
      <c r="K6" s="230">
        <v>7</v>
      </c>
      <c r="L6" s="230">
        <v>7</v>
      </c>
      <c r="M6" s="230">
        <v>8</v>
      </c>
      <c r="N6" s="230">
        <v>3</v>
      </c>
      <c r="O6" s="230">
        <v>2</v>
      </c>
    </row>
    <row r="7" spans="2:19" ht="34.5" customHeight="1" thickBot="1" x14ac:dyDescent="0.35">
      <c r="B7" s="359"/>
      <c r="C7" s="243" t="s">
        <v>97</v>
      </c>
      <c r="D7" s="243">
        <v>7</v>
      </c>
      <c r="E7" s="243">
        <v>18</v>
      </c>
      <c r="F7" s="243">
        <v>25</v>
      </c>
      <c r="G7" s="243">
        <v>33</v>
      </c>
      <c r="H7" s="243">
        <v>40</v>
      </c>
      <c r="I7" s="243">
        <v>45</v>
      </c>
      <c r="J7" s="176">
        <v>49</v>
      </c>
      <c r="K7" s="176">
        <v>56</v>
      </c>
      <c r="L7" s="176">
        <v>63</v>
      </c>
      <c r="M7" s="176">
        <v>71</v>
      </c>
      <c r="N7" s="176">
        <v>75</v>
      </c>
      <c r="O7" s="176">
        <v>77</v>
      </c>
    </row>
    <row r="8" spans="2:19" ht="15" customHeight="1" x14ac:dyDescent="0.3">
      <c r="B8" s="358" t="s">
        <v>132</v>
      </c>
      <c r="C8" s="176" t="s">
        <v>95</v>
      </c>
      <c r="D8" s="177">
        <v>84</v>
      </c>
      <c r="E8" s="177">
        <v>75</v>
      </c>
      <c r="F8" s="177">
        <v>67</v>
      </c>
      <c r="G8" s="177">
        <v>66</v>
      </c>
      <c r="H8" s="177">
        <v>59</v>
      </c>
      <c r="I8" s="177">
        <v>67</v>
      </c>
      <c r="J8" s="230">
        <v>67</v>
      </c>
      <c r="K8" s="230">
        <v>77</v>
      </c>
      <c r="L8" s="230">
        <v>9</v>
      </c>
      <c r="M8" s="230">
        <v>67</v>
      </c>
      <c r="N8" s="230">
        <v>51</v>
      </c>
      <c r="O8" s="230">
        <v>34</v>
      </c>
    </row>
    <row r="9" spans="2:19" ht="43.5" customHeight="1" thickBot="1" x14ac:dyDescent="0.35">
      <c r="B9" s="359"/>
      <c r="C9" s="243" t="s">
        <v>97</v>
      </c>
      <c r="D9" s="243">
        <v>84</v>
      </c>
      <c r="E9" s="243">
        <v>159</v>
      </c>
      <c r="F9" s="243">
        <v>226</v>
      </c>
      <c r="G9" s="243">
        <v>292</v>
      </c>
      <c r="H9" s="243">
        <v>351</v>
      </c>
      <c r="I9" s="243">
        <v>418</v>
      </c>
      <c r="J9" s="176">
        <v>485</v>
      </c>
      <c r="K9" s="176">
        <v>562</v>
      </c>
      <c r="L9" s="176">
        <v>581</v>
      </c>
      <c r="M9" s="176">
        <v>648</v>
      </c>
      <c r="N9" s="176">
        <v>699</v>
      </c>
      <c r="O9" s="176">
        <v>733</v>
      </c>
      <c r="P9" t="s">
        <v>133</v>
      </c>
    </row>
    <row r="10" spans="2:19" ht="15" customHeight="1" x14ac:dyDescent="0.3">
      <c r="B10" s="357" t="s">
        <v>134</v>
      </c>
      <c r="C10" s="93"/>
      <c r="D10" s="93"/>
      <c r="E10" s="93"/>
      <c r="F10" s="93"/>
      <c r="G10" s="93"/>
      <c r="H10" s="93"/>
      <c r="I10" s="93"/>
      <c r="J10" s="177"/>
      <c r="K10" s="177"/>
      <c r="L10" s="177"/>
      <c r="M10" s="177"/>
      <c r="N10" s="177"/>
      <c r="O10" s="177"/>
      <c r="S10" s="231"/>
    </row>
    <row r="11" spans="2:19" x14ac:dyDescent="0.3">
      <c r="B11" s="358"/>
      <c r="C11" s="176" t="s">
        <v>95</v>
      </c>
      <c r="D11" s="177">
        <v>40</v>
      </c>
      <c r="E11" s="177">
        <v>32</v>
      </c>
      <c r="F11" s="177">
        <v>31</v>
      </c>
      <c r="G11" s="177">
        <v>33</v>
      </c>
      <c r="H11" s="177">
        <v>27</v>
      </c>
      <c r="I11" s="177">
        <v>30</v>
      </c>
      <c r="J11" s="89">
        <v>28</v>
      </c>
      <c r="K11" s="89">
        <v>31</v>
      </c>
      <c r="L11" s="89">
        <v>30</v>
      </c>
      <c r="M11" s="89">
        <v>36</v>
      </c>
      <c r="N11" s="89">
        <v>30</v>
      </c>
      <c r="O11" s="89">
        <v>16</v>
      </c>
      <c r="S11" s="231"/>
    </row>
    <row r="12" spans="2:19" ht="15" customHeight="1" x14ac:dyDescent="0.3">
      <c r="B12" s="358"/>
      <c r="C12" s="176"/>
      <c r="D12" s="176"/>
      <c r="E12" s="176"/>
      <c r="F12" s="176"/>
      <c r="G12" s="176"/>
      <c r="H12" s="176"/>
      <c r="I12" s="176"/>
      <c r="J12" s="177"/>
      <c r="K12" s="177"/>
      <c r="L12" s="177"/>
      <c r="M12" s="177"/>
      <c r="N12" s="177"/>
      <c r="O12" s="177"/>
      <c r="S12" s="231"/>
    </row>
    <row r="13" spans="2:19" ht="15" thickBot="1" x14ac:dyDescent="0.35">
      <c r="B13" s="359"/>
      <c r="C13" s="243" t="s">
        <v>97</v>
      </c>
      <c r="D13" s="243">
        <v>40</v>
      </c>
      <c r="E13" s="243">
        <v>72</v>
      </c>
      <c r="F13" s="243">
        <v>103</v>
      </c>
      <c r="G13" s="243">
        <v>136</v>
      </c>
      <c r="H13" s="243">
        <v>163</v>
      </c>
      <c r="I13" s="243">
        <v>193</v>
      </c>
      <c r="J13" s="176">
        <v>221</v>
      </c>
      <c r="K13" s="176">
        <v>252</v>
      </c>
      <c r="L13" s="176">
        <v>282</v>
      </c>
      <c r="M13" s="176">
        <v>318</v>
      </c>
      <c r="N13" s="176">
        <v>348</v>
      </c>
      <c r="O13" s="176">
        <v>364</v>
      </c>
      <c r="S13" s="231"/>
    </row>
    <row r="14" spans="2:19" ht="15" customHeight="1" x14ac:dyDescent="0.3">
      <c r="B14" s="357" t="s">
        <v>135</v>
      </c>
      <c r="C14" s="93"/>
      <c r="D14" s="93"/>
      <c r="E14" s="93"/>
      <c r="F14" s="93"/>
      <c r="G14" s="93"/>
      <c r="H14" s="93"/>
      <c r="I14" s="93"/>
      <c r="J14" s="176"/>
      <c r="K14" s="176"/>
      <c r="L14" s="176"/>
      <c r="M14" s="176"/>
      <c r="N14" s="176"/>
      <c r="O14" s="176"/>
    </row>
    <row r="15" spans="2:19" x14ac:dyDescent="0.3">
      <c r="B15" s="358"/>
      <c r="C15" s="176" t="s">
        <v>95</v>
      </c>
      <c r="D15" s="177">
        <v>27</v>
      </c>
      <c r="E15" s="177">
        <v>30</v>
      </c>
      <c r="F15" s="177">
        <v>29</v>
      </c>
      <c r="G15" s="177">
        <v>25</v>
      </c>
      <c r="H15" s="177">
        <v>23</v>
      </c>
      <c r="I15" s="177">
        <v>21</v>
      </c>
      <c r="J15" s="230">
        <v>19</v>
      </c>
      <c r="K15" s="230">
        <v>2</v>
      </c>
      <c r="L15" s="230">
        <v>2</v>
      </c>
      <c r="M15" s="230">
        <v>33</v>
      </c>
      <c r="N15" s="230">
        <v>28</v>
      </c>
      <c r="O15" s="230">
        <v>24</v>
      </c>
    </row>
    <row r="16" spans="2:19" x14ac:dyDescent="0.3">
      <c r="B16" s="358"/>
      <c r="C16" s="176"/>
      <c r="D16" s="176"/>
      <c r="E16" s="176"/>
      <c r="F16" s="176"/>
      <c r="G16" s="176"/>
      <c r="H16" s="176"/>
      <c r="I16" s="176"/>
      <c r="J16" s="176"/>
      <c r="K16" s="176"/>
      <c r="L16" s="176"/>
      <c r="M16" s="176"/>
      <c r="N16" s="176"/>
      <c r="O16" s="176"/>
    </row>
    <row r="17" spans="2:19" ht="15" thickBot="1" x14ac:dyDescent="0.35">
      <c r="B17" s="359"/>
      <c r="C17" s="243" t="s">
        <v>97</v>
      </c>
      <c r="D17" s="243">
        <v>27</v>
      </c>
      <c r="E17" s="243">
        <v>57</v>
      </c>
      <c r="F17" s="243">
        <v>86</v>
      </c>
      <c r="G17" s="243">
        <v>111</v>
      </c>
      <c r="H17" s="243">
        <v>134</v>
      </c>
      <c r="I17" s="243">
        <v>155</v>
      </c>
      <c r="J17" s="176">
        <v>175</v>
      </c>
      <c r="K17" s="176">
        <v>176</v>
      </c>
      <c r="L17" s="176">
        <v>178</v>
      </c>
      <c r="M17" s="176">
        <v>211</v>
      </c>
      <c r="N17" s="176">
        <v>236</v>
      </c>
      <c r="O17" s="176">
        <v>260</v>
      </c>
    </row>
    <row r="18" spans="2:19" ht="15" customHeight="1" x14ac:dyDescent="0.3">
      <c r="B18" s="357" t="s">
        <v>213</v>
      </c>
      <c r="C18" s="93" t="s">
        <v>95</v>
      </c>
      <c r="D18" s="93">
        <v>27</v>
      </c>
      <c r="E18" s="93">
        <v>22</v>
      </c>
      <c r="F18" s="93">
        <v>25</v>
      </c>
      <c r="G18" s="93">
        <v>38</v>
      </c>
      <c r="H18" s="93">
        <v>32</v>
      </c>
      <c r="I18" s="93">
        <v>27</v>
      </c>
      <c r="J18" s="89">
        <v>16</v>
      </c>
      <c r="K18" s="89">
        <v>0</v>
      </c>
      <c r="L18" s="89">
        <v>0</v>
      </c>
      <c r="M18" s="89">
        <v>22</v>
      </c>
      <c r="N18" s="89">
        <v>24</v>
      </c>
      <c r="O18" s="89">
        <v>16</v>
      </c>
    </row>
    <row r="19" spans="2:19" x14ac:dyDescent="0.3">
      <c r="B19" s="358"/>
      <c r="C19" s="176"/>
      <c r="D19" s="177"/>
      <c r="E19" s="177"/>
      <c r="F19" s="177"/>
      <c r="G19" s="177"/>
      <c r="H19" s="177"/>
      <c r="I19" s="177"/>
      <c r="J19" s="29"/>
      <c r="K19" s="29"/>
      <c r="L19" s="29"/>
      <c r="M19" s="29"/>
      <c r="N19" s="29"/>
      <c r="O19" s="29"/>
    </row>
    <row r="20" spans="2:19" x14ac:dyDescent="0.3">
      <c r="B20" s="358"/>
      <c r="C20" s="176"/>
      <c r="D20" s="176"/>
      <c r="E20" s="176"/>
      <c r="F20" s="176"/>
      <c r="G20" s="176"/>
      <c r="H20" s="176"/>
      <c r="I20" s="176"/>
      <c r="J20" s="176"/>
      <c r="K20" s="176"/>
      <c r="L20" s="176"/>
      <c r="M20" s="176"/>
      <c r="N20" s="176"/>
      <c r="O20" s="176"/>
    </row>
    <row r="21" spans="2:19" ht="15" thickBot="1" x14ac:dyDescent="0.35">
      <c r="B21" s="359"/>
      <c r="C21" s="243" t="s">
        <v>97</v>
      </c>
      <c r="D21" s="243">
        <v>27</v>
      </c>
      <c r="E21" s="243">
        <v>49</v>
      </c>
      <c r="F21" s="243">
        <v>74</v>
      </c>
      <c r="G21" s="243">
        <v>112</v>
      </c>
      <c r="H21" s="243">
        <v>144</v>
      </c>
      <c r="I21" s="243">
        <v>171</v>
      </c>
      <c r="J21" s="176">
        <v>187</v>
      </c>
      <c r="K21" s="176">
        <v>187</v>
      </c>
      <c r="L21" s="176">
        <v>187</v>
      </c>
      <c r="M21" s="176">
        <v>209</v>
      </c>
      <c r="N21" s="176">
        <v>233</v>
      </c>
      <c r="O21" s="176">
        <v>249</v>
      </c>
    </row>
    <row r="22" spans="2:19" ht="15" customHeight="1" x14ac:dyDescent="0.3">
      <c r="B22" s="357" t="s">
        <v>214</v>
      </c>
      <c r="C22" s="93"/>
      <c r="D22" s="93"/>
      <c r="E22" s="93"/>
      <c r="F22" s="93"/>
      <c r="G22" s="93"/>
      <c r="H22" s="93"/>
      <c r="I22" s="93"/>
      <c r="J22" s="176"/>
      <c r="K22" s="176"/>
      <c r="L22" s="176"/>
      <c r="M22" s="176"/>
      <c r="N22" s="176"/>
      <c r="O22" s="176"/>
    </row>
    <row r="23" spans="2:19" x14ac:dyDescent="0.3">
      <c r="B23" s="358"/>
      <c r="C23" s="176" t="s">
        <v>95</v>
      </c>
      <c r="D23" s="177">
        <v>8</v>
      </c>
      <c r="E23" s="177">
        <v>6</v>
      </c>
      <c r="F23" s="177">
        <v>7</v>
      </c>
      <c r="G23" s="177">
        <v>12</v>
      </c>
      <c r="H23" s="177">
        <v>20</v>
      </c>
      <c r="I23" s="177">
        <v>24</v>
      </c>
      <c r="J23" s="230">
        <v>19</v>
      </c>
      <c r="K23" s="230">
        <v>10</v>
      </c>
      <c r="L23" s="230">
        <v>0</v>
      </c>
      <c r="M23" s="230">
        <v>7</v>
      </c>
      <c r="N23" s="230">
        <v>13</v>
      </c>
      <c r="O23" s="230">
        <v>8</v>
      </c>
    </row>
    <row r="24" spans="2:19" x14ac:dyDescent="0.3">
      <c r="B24" s="358"/>
      <c r="C24" s="176"/>
      <c r="D24" s="176"/>
      <c r="E24" s="176"/>
      <c r="F24" s="176"/>
      <c r="G24" s="176"/>
      <c r="H24" s="176"/>
      <c r="I24" s="176"/>
      <c r="J24" s="176"/>
      <c r="K24" s="176"/>
      <c r="L24" s="176"/>
      <c r="M24" s="176"/>
      <c r="N24" s="176"/>
      <c r="O24" s="176"/>
    </row>
    <row r="25" spans="2:19" ht="15" thickBot="1" x14ac:dyDescent="0.35">
      <c r="B25" s="359"/>
      <c r="C25" s="243" t="s">
        <v>97</v>
      </c>
      <c r="D25" s="243">
        <v>8</v>
      </c>
      <c r="E25" s="243">
        <v>14</v>
      </c>
      <c r="F25" s="243">
        <v>21</v>
      </c>
      <c r="G25" s="243">
        <v>33</v>
      </c>
      <c r="H25" s="243">
        <v>53</v>
      </c>
      <c r="I25" s="243">
        <v>77</v>
      </c>
      <c r="J25" s="176">
        <v>96</v>
      </c>
      <c r="K25" s="176">
        <v>106</v>
      </c>
      <c r="L25" s="176">
        <v>106</v>
      </c>
      <c r="M25" s="176">
        <v>113</v>
      </c>
      <c r="N25" s="176">
        <v>123</v>
      </c>
      <c r="O25" s="176">
        <v>131</v>
      </c>
    </row>
    <row r="26" spans="2:19" ht="15" customHeight="1" x14ac:dyDescent="0.3">
      <c r="B26" s="357" t="s">
        <v>207</v>
      </c>
      <c r="C26" s="93"/>
      <c r="D26" s="93"/>
      <c r="E26" s="93"/>
      <c r="F26" s="93"/>
      <c r="G26" s="93"/>
      <c r="H26" s="93"/>
      <c r="I26" s="93"/>
      <c r="J26" s="176"/>
      <c r="K26" s="176"/>
      <c r="L26" s="176"/>
      <c r="M26" s="176"/>
      <c r="N26" s="176"/>
      <c r="O26" s="176"/>
    </row>
    <row r="27" spans="2:19" x14ac:dyDescent="0.3">
      <c r="B27" s="358"/>
      <c r="C27" s="176" t="s">
        <v>95</v>
      </c>
      <c r="D27" s="177"/>
      <c r="E27" s="177"/>
      <c r="F27" s="177">
        <v>14</v>
      </c>
      <c r="G27" s="177"/>
      <c r="H27" s="177"/>
      <c r="I27" s="177">
        <v>15</v>
      </c>
      <c r="J27" s="230"/>
      <c r="K27" s="230"/>
      <c r="L27" s="230">
        <v>21</v>
      </c>
      <c r="M27" s="230" t="s">
        <v>47</v>
      </c>
      <c r="N27" s="230" t="s">
        <v>47</v>
      </c>
      <c r="O27" s="230" t="s">
        <v>47</v>
      </c>
      <c r="P27" s="325" t="s">
        <v>270</v>
      </c>
      <c r="Q27" s="326"/>
      <c r="R27" s="326"/>
      <c r="S27" s="326"/>
    </row>
    <row r="28" spans="2:19" x14ac:dyDescent="0.3">
      <c r="B28" s="358"/>
      <c r="C28" s="176"/>
      <c r="D28" s="176"/>
      <c r="E28" s="176"/>
      <c r="F28" s="176"/>
      <c r="G28" s="176"/>
      <c r="H28" s="176"/>
      <c r="I28" s="176"/>
      <c r="J28" s="176"/>
      <c r="K28" s="176"/>
      <c r="L28" s="176"/>
      <c r="M28" s="176"/>
      <c r="N28" s="176"/>
      <c r="O28" s="176"/>
    </row>
    <row r="29" spans="2:19" ht="15" thickBot="1" x14ac:dyDescent="0.35">
      <c r="B29" s="359"/>
      <c r="C29" s="243" t="s">
        <v>97</v>
      </c>
      <c r="D29" s="243"/>
      <c r="E29" s="243"/>
      <c r="F29" s="243">
        <v>14</v>
      </c>
      <c r="G29" s="243"/>
      <c r="H29" s="243"/>
      <c r="I29" s="243">
        <v>29</v>
      </c>
      <c r="J29" s="176"/>
      <c r="K29" s="176"/>
      <c r="L29" s="176">
        <v>50</v>
      </c>
      <c r="M29" s="176"/>
      <c r="N29" s="176"/>
      <c r="O29" s="176"/>
    </row>
    <row r="30" spans="2:19" ht="15" customHeight="1" x14ac:dyDescent="0.3">
      <c r="B30" s="357" t="s">
        <v>215</v>
      </c>
      <c r="C30" s="93"/>
      <c r="D30" s="93"/>
      <c r="E30" s="93"/>
      <c r="F30" s="93"/>
      <c r="G30" s="93"/>
      <c r="H30" s="93"/>
      <c r="I30" s="93"/>
      <c r="J30" s="176"/>
      <c r="K30" s="176"/>
      <c r="L30" s="176"/>
      <c r="M30" s="176"/>
      <c r="N30" s="176"/>
      <c r="O30" s="176"/>
    </row>
    <row r="31" spans="2:19" x14ac:dyDescent="0.3">
      <c r="B31" s="358"/>
      <c r="C31" s="176" t="s">
        <v>95</v>
      </c>
      <c r="D31" s="177">
        <v>0</v>
      </c>
      <c r="E31" s="177">
        <v>0</v>
      </c>
      <c r="F31" s="177">
        <v>0</v>
      </c>
      <c r="G31" s="177">
        <v>0</v>
      </c>
      <c r="H31" s="177">
        <v>1</v>
      </c>
      <c r="I31" s="177">
        <v>0</v>
      </c>
      <c r="J31" s="230">
        <v>0</v>
      </c>
      <c r="K31" s="230">
        <v>0</v>
      </c>
      <c r="L31" s="230">
        <v>0</v>
      </c>
      <c r="M31" s="230">
        <v>0</v>
      </c>
      <c r="N31" s="230">
        <v>1</v>
      </c>
      <c r="O31" s="230">
        <v>0</v>
      </c>
    </row>
    <row r="32" spans="2:19" x14ac:dyDescent="0.3">
      <c r="B32" s="358"/>
      <c r="C32" s="176"/>
      <c r="D32" s="176"/>
      <c r="E32" s="176"/>
      <c r="F32" s="176"/>
      <c r="G32" s="176"/>
      <c r="H32" s="176"/>
      <c r="I32" s="176"/>
      <c r="J32" s="176"/>
      <c r="K32" s="176"/>
      <c r="L32" s="176"/>
      <c r="M32" s="176"/>
      <c r="N32" s="176"/>
      <c r="O32" s="176"/>
    </row>
    <row r="33" spans="2:15" ht="15" thickBot="1" x14ac:dyDescent="0.35">
      <c r="B33" s="359"/>
      <c r="C33" s="243" t="s">
        <v>97</v>
      </c>
      <c r="D33" s="243">
        <v>0</v>
      </c>
      <c r="E33" s="243">
        <v>0</v>
      </c>
      <c r="F33" s="243">
        <v>0</v>
      </c>
      <c r="G33" s="243">
        <v>0</v>
      </c>
      <c r="H33" s="243">
        <v>1</v>
      </c>
      <c r="I33" s="243">
        <v>1</v>
      </c>
      <c r="J33" s="176">
        <v>1</v>
      </c>
      <c r="K33" s="176">
        <v>1</v>
      </c>
      <c r="L33" s="176">
        <v>1</v>
      </c>
      <c r="M33" s="176">
        <v>1</v>
      </c>
      <c r="N33" s="176">
        <v>2</v>
      </c>
      <c r="O33" s="176">
        <v>2</v>
      </c>
    </row>
    <row r="34" spans="2:15" ht="15" customHeight="1" x14ac:dyDescent="0.3">
      <c r="B34" s="357" t="s">
        <v>136</v>
      </c>
      <c r="C34" s="93"/>
      <c r="D34" s="93"/>
      <c r="E34" s="93"/>
      <c r="F34" s="93"/>
      <c r="G34" s="93"/>
      <c r="H34" s="93"/>
      <c r="I34" s="93"/>
      <c r="J34" s="176"/>
      <c r="K34" s="176"/>
      <c r="L34" s="176"/>
      <c r="M34" s="176"/>
      <c r="N34" s="176"/>
      <c r="O34" s="176"/>
    </row>
    <row r="35" spans="2:15" x14ac:dyDescent="0.3">
      <c r="B35" s="358"/>
      <c r="C35" s="176" t="s">
        <v>95</v>
      </c>
      <c r="D35" s="177">
        <v>1</v>
      </c>
      <c r="E35" s="177">
        <v>1</v>
      </c>
      <c r="F35" s="177">
        <v>1</v>
      </c>
      <c r="G35" s="177">
        <v>1</v>
      </c>
      <c r="H35" s="177">
        <v>1</v>
      </c>
      <c r="I35" s="177">
        <v>1</v>
      </c>
      <c r="J35" s="230">
        <v>1</v>
      </c>
      <c r="K35" s="230">
        <v>1</v>
      </c>
      <c r="L35" s="230">
        <v>1</v>
      </c>
      <c r="M35" s="230">
        <v>1</v>
      </c>
      <c r="N35" s="230">
        <v>1</v>
      </c>
      <c r="O35" s="230">
        <v>1</v>
      </c>
    </row>
    <row r="36" spans="2:15" x14ac:dyDescent="0.3">
      <c r="B36" s="358"/>
      <c r="C36" s="176"/>
      <c r="D36" s="176"/>
      <c r="E36" s="176"/>
      <c r="F36" s="176"/>
      <c r="G36" s="176"/>
      <c r="H36" s="176"/>
      <c r="I36" s="176"/>
      <c r="J36" s="176"/>
      <c r="K36" s="176"/>
      <c r="L36" s="176"/>
      <c r="M36" s="176"/>
      <c r="N36" s="176"/>
      <c r="O36" s="176"/>
    </row>
    <row r="37" spans="2:15" ht="15" thickBot="1" x14ac:dyDescent="0.35">
      <c r="B37" s="359"/>
      <c r="C37" s="243" t="s">
        <v>97</v>
      </c>
      <c r="D37" s="243">
        <v>1</v>
      </c>
      <c r="E37" s="243">
        <v>2</v>
      </c>
      <c r="F37" s="243">
        <v>3</v>
      </c>
      <c r="G37" s="243">
        <v>4</v>
      </c>
      <c r="H37" s="243">
        <v>5</v>
      </c>
      <c r="I37" s="243">
        <v>6</v>
      </c>
      <c r="J37" s="176">
        <v>7</v>
      </c>
      <c r="K37" s="176">
        <v>8</v>
      </c>
      <c r="L37" s="176">
        <v>9</v>
      </c>
      <c r="M37" s="176">
        <v>10</v>
      </c>
      <c r="N37" s="176">
        <v>11</v>
      </c>
      <c r="O37" s="176">
        <v>12</v>
      </c>
    </row>
    <row r="38" spans="2:15" ht="15" customHeight="1" x14ac:dyDescent="0.3">
      <c r="B38" s="357" t="s">
        <v>137</v>
      </c>
      <c r="C38" s="93"/>
      <c r="D38" s="93"/>
      <c r="E38" s="93"/>
      <c r="F38" s="93"/>
      <c r="G38" s="93"/>
      <c r="H38" s="93"/>
      <c r="I38" s="93"/>
      <c r="J38" s="176"/>
      <c r="K38" s="176"/>
      <c r="L38" s="176"/>
      <c r="M38" s="176"/>
      <c r="N38" s="176"/>
      <c r="O38" s="176"/>
    </row>
    <row r="39" spans="2:15" x14ac:dyDescent="0.3">
      <c r="B39" s="358"/>
      <c r="C39" s="176" t="s">
        <v>95</v>
      </c>
      <c r="D39" s="177">
        <v>48</v>
      </c>
      <c r="E39" s="177">
        <v>52</v>
      </c>
      <c r="F39" s="177">
        <v>32</v>
      </c>
      <c r="G39" s="177">
        <v>41</v>
      </c>
      <c r="H39" s="177">
        <v>41</v>
      </c>
      <c r="I39" s="177">
        <v>50</v>
      </c>
      <c r="J39" s="230">
        <v>79</v>
      </c>
      <c r="K39" s="230">
        <v>83</v>
      </c>
      <c r="L39" s="230">
        <v>55</v>
      </c>
      <c r="M39" s="230">
        <v>52</v>
      </c>
      <c r="N39" s="230">
        <v>41</v>
      </c>
      <c r="O39" s="230">
        <v>32</v>
      </c>
    </row>
    <row r="40" spans="2:15" x14ac:dyDescent="0.3">
      <c r="B40" s="358"/>
      <c r="C40" s="176"/>
      <c r="D40" s="176"/>
      <c r="E40" s="176"/>
      <c r="F40" s="176"/>
      <c r="G40" s="176"/>
      <c r="H40" s="176"/>
      <c r="I40" s="176"/>
      <c r="J40" s="176"/>
      <c r="K40" s="176"/>
      <c r="L40" s="176"/>
      <c r="M40" s="176"/>
      <c r="N40" s="176"/>
      <c r="O40" s="176"/>
    </row>
    <row r="41" spans="2:15" ht="15" thickBot="1" x14ac:dyDescent="0.35">
      <c r="B41" s="359"/>
      <c r="C41" s="243" t="s">
        <v>97</v>
      </c>
      <c r="D41" s="243">
        <v>48</v>
      </c>
      <c r="E41" s="243">
        <v>100</v>
      </c>
      <c r="F41" s="243">
        <v>132</v>
      </c>
      <c r="G41" s="243">
        <v>173</v>
      </c>
      <c r="H41" s="243">
        <v>214</v>
      </c>
      <c r="I41" s="243">
        <v>264</v>
      </c>
      <c r="J41" s="176">
        <v>343</v>
      </c>
      <c r="K41" s="176">
        <v>426</v>
      </c>
      <c r="L41" s="176">
        <v>481</v>
      </c>
      <c r="M41" s="176">
        <v>533</v>
      </c>
      <c r="N41" s="176">
        <v>574</v>
      </c>
      <c r="O41" s="176">
        <v>606</v>
      </c>
    </row>
    <row r="42" spans="2:15" ht="15" customHeight="1" x14ac:dyDescent="0.3">
      <c r="B42" s="357" t="s">
        <v>216</v>
      </c>
      <c r="C42" s="93" t="s">
        <v>101</v>
      </c>
      <c r="D42" s="93"/>
      <c r="E42" s="93"/>
      <c r="F42" s="93"/>
      <c r="G42" s="93"/>
      <c r="H42" s="93"/>
      <c r="I42" s="93"/>
      <c r="J42" s="176"/>
      <c r="K42" s="176"/>
      <c r="L42" s="176"/>
      <c r="M42" s="176"/>
      <c r="N42" s="176"/>
      <c r="O42" s="176"/>
    </row>
    <row r="43" spans="2:15" ht="18" customHeight="1" x14ac:dyDescent="0.3">
      <c r="B43" s="358"/>
      <c r="C43" s="176" t="s">
        <v>95</v>
      </c>
      <c r="D43" s="284">
        <v>28</v>
      </c>
      <c r="E43" s="284">
        <v>28</v>
      </c>
      <c r="F43" s="284">
        <v>26</v>
      </c>
      <c r="G43" s="284">
        <v>23</v>
      </c>
      <c r="H43" s="284">
        <v>22</v>
      </c>
      <c r="I43" s="284">
        <v>24</v>
      </c>
      <c r="J43" s="230">
        <v>25</v>
      </c>
      <c r="K43" s="230">
        <v>27</v>
      </c>
      <c r="L43" s="230">
        <v>19</v>
      </c>
      <c r="M43" s="230">
        <v>19</v>
      </c>
      <c r="N43" s="230">
        <v>21</v>
      </c>
      <c r="O43" s="230">
        <v>19</v>
      </c>
    </row>
    <row r="44" spans="2:15" ht="19.5" customHeight="1" x14ac:dyDescent="0.3">
      <c r="B44" s="358"/>
      <c r="C44" s="176" t="s">
        <v>96</v>
      </c>
      <c r="D44" s="176"/>
      <c r="E44" s="176"/>
      <c r="F44" s="176"/>
      <c r="G44" s="176"/>
      <c r="H44" s="176"/>
      <c r="I44" s="176"/>
      <c r="J44" s="176"/>
      <c r="K44" s="176"/>
      <c r="L44" s="176"/>
      <c r="M44" s="176"/>
      <c r="N44" s="176"/>
      <c r="O44" s="176"/>
    </row>
    <row r="45" spans="2:15" ht="14.25" customHeight="1" thickBot="1" x14ac:dyDescent="0.35">
      <c r="B45" s="359"/>
      <c r="C45" s="243" t="s">
        <v>97</v>
      </c>
      <c r="D45" s="243">
        <v>28</v>
      </c>
      <c r="E45" s="243">
        <v>28</v>
      </c>
      <c r="F45" s="243">
        <v>26</v>
      </c>
      <c r="G45" s="243">
        <v>23</v>
      </c>
      <c r="H45" s="243">
        <v>22</v>
      </c>
      <c r="I45" s="243">
        <v>24</v>
      </c>
      <c r="J45" s="176">
        <v>25</v>
      </c>
      <c r="K45" s="176">
        <v>24</v>
      </c>
      <c r="L45" s="176">
        <v>19</v>
      </c>
      <c r="M45" s="176">
        <v>19</v>
      </c>
      <c r="N45" s="176">
        <v>16</v>
      </c>
      <c r="O45" s="176">
        <v>12</v>
      </c>
    </row>
    <row r="46" spans="2:15" ht="15" customHeight="1" x14ac:dyDescent="0.3">
      <c r="B46" s="357" t="s">
        <v>217</v>
      </c>
      <c r="C46" s="93" t="s">
        <v>95</v>
      </c>
      <c r="D46" s="93">
        <v>35</v>
      </c>
      <c r="E46" s="93">
        <v>36</v>
      </c>
      <c r="F46" s="93">
        <v>38</v>
      </c>
      <c r="G46" s="93">
        <v>37</v>
      </c>
      <c r="H46" s="93">
        <v>35</v>
      </c>
      <c r="I46" s="93">
        <v>35</v>
      </c>
      <c r="J46" s="176">
        <v>35</v>
      </c>
      <c r="K46" s="176">
        <v>36</v>
      </c>
      <c r="L46" s="176">
        <v>36</v>
      </c>
      <c r="M46" s="176"/>
      <c r="N46" s="176"/>
      <c r="O46" s="176"/>
    </row>
    <row r="47" spans="2:15" ht="17.25" customHeight="1" x14ac:dyDescent="0.3">
      <c r="B47" s="358"/>
      <c r="C47" s="176" t="s">
        <v>97</v>
      </c>
      <c r="D47" s="177"/>
      <c r="E47" s="177"/>
      <c r="F47" s="177"/>
      <c r="G47" s="177"/>
      <c r="H47" s="177"/>
      <c r="I47" s="177"/>
      <c r="J47" s="230">
        <v>35</v>
      </c>
      <c r="K47" s="230">
        <v>36</v>
      </c>
      <c r="L47" s="230">
        <v>36</v>
      </c>
      <c r="M47" s="230">
        <v>30</v>
      </c>
      <c r="N47" s="230">
        <v>25</v>
      </c>
      <c r="O47" s="230">
        <v>24</v>
      </c>
    </row>
    <row r="48" spans="2:15" ht="15" customHeight="1" x14ac:dyDescent="0.3">
      <c r="B48" s="358"/>
      <c r="C48" s="6" t="s">
        <v>96</v>
      </c>
      <c r="D48" s="6">
        <v>40</v>
      </c>
      <c r="E48" s="6">
        <v>40</v>
      </c>
      <c r="F48" s="6">
        <v>40</v>
      </c>
      <c r="G48" s="6">
        <v>40</v>
      </c>
      <c r="H48" s="6">
        <v>40</v>
      </c>
      <c r="I48" s="6">
        <v>40</v>
      </c>
      <c r="J48" s="6">
        <v>40</v>
      </c>
      <c r="K48" s="6">
        <v>40</v>
      </c>
      <c r="L48" s="6">
        <v>40</v>
      </c>
      <c r="M48" s="6">
        <v>40</v>
      </c>
      <c r="N48" s="6">
        <v>40</v>
      </c>
      <c r="O48" s="6">
        <v>40</v>
      </c>
    </row>
    <row r="49" spans="2:22" ht="22.5" customHeight="1" thickBot="1" x14ac:dyDescent="0.35">
      <c r="B49" s="359"/>
      <c r="C49" s="8" t="s">
        <v>97</v>
      </c>
      <c r="D49" s="8">
        <f>D47</f>
        <v>0</v>
      </c>
      <c r="E49" s="8">
        <f>D47+E47</f>
        <v>0</v>
      </c>
      <c r="F49" s="8">
        <f>E49+F47</f>
        <v>0</v>
      </c>
      <c r="G49" s="8">
        <f>F49+G47</f>
        <v>0</v>
      </c>
      <c r="H49" s="8">
        <f>G49+H47</f>
        <v>0</v>
      </c>
      <c r="I49" s="8">
        <f>H49+I47</f>
        <v>0</v>
      </c>
      <c r="J49" s="176"/>
      <c r="K49" s="176"/>
      <c r="L49" s="176"/>
      <c r="M49" s="176"/>
      <c r="N49" s="176"/>
      <c r="O49" s="176"/>
    </row>
    <row r="50" spans="2:22" ht="15" hidden="1" customHeight="1" x14ac:dyDescent="0.3">
      <c r="B50" s="358"/>
      <c r="C50" s="6" t="s">
        <v>96</v>
      </c>
      <c r="D50" s="6">
        <v>40</v>
      </c>
      <c r="E50" s="6">
        <v>40</v>
      </c>
      <c r="F50" s="6">
        <v>40</v>
      </c>
      <c r="G50" s="6">
        <v>40</v>
      </c>
      <c r="H50" s="6">
        <v>40</v>
      </c>
      <c r="I50" s="6">
        <v>40</v>
      </c>
      <c r="J50" s="6">
        <v>40</v>
      </c>
      <c r="K50" s="6">
        <v>40</v>
      </c>
      <c r="L50" s="6">
        <v>40</v>
      </c>
      <c r="M50" s="6">
        <v>40</v>
      </c>
      <c r="N50" s="6">
        <v>40</v>
      </c>
      <c r="O50" s="7">
        <v>40</v>
      </c>
    </row>
    <row r="51" spans="2:22" ht="15.75" hidden="1" customHeight="1" x14ac:dyDescent="0.3">
      <c r="B51" s="359"/>
      <c r="C51" s="8" t="s">
        <v>97</v>
      </c>
      <c r="D51" s="8" t="e">
        <f>#REF!</f>
        <v>#REF!</v>
      </c>
      <c r="E51" s="8" t="e">
        <f>#REF!+#REF!</f>
        <v>#REF!</v>
      </c>
      <c r="F51" s="8" t="e">
        <f>E51+#REF!</f>
        <v>#REF!</v>
      </c>
      <c r="G51" s="8" t="e">
        <f>F51+#REF!</f>
        <v>#REF!</v>
      </c>
      <c r="H51" s="8" t="e">
        <f>G51+#REF!</f>
        <v>#REF!</v>
      </c>
      <c r="I51" s="8" t="e">
        <f>H51+#REF!</f>
        <v>#REF!</v>
      </c>
      <c r="J51" s="8" t="e">
        <f>I51+#REF!</f>
        <v>#REF!</v>
      </c>
      <c r="K51" s="8" t="e">
        <f>J51+#REF!</f>
        <v>#REF!</v>
      </c>
      <c r="L51" s="8" t="e">
        <f>K51+#REF!</f>
        <v>#REF!</v>
      </c>
      <c r="M51" s="8" t="e">
        <f>L51+#REF!</f>
        <v>#REF!</v>
      </c>
      <c r="N51" s="8" t="e">
        <f>M51+#REF!</f>
        <v>#REF!</v>
      </c>
      <c r="O51" s="9" t="e">
        <f>N51+#REF!</f>
        <v>#REF!</v>
      </c>
    </row>
    <row r="54" spans="2:22" ht="15" thickBot="1" x14ac:dyDescent="0.35">
      <c r="B54" s="365" t="s">
        <v>104</v>
      </c>
      <c r="C54" s="366"/>
      <c r="D54" s="2" t="s">
        <v>76</v>
      </c>
      <c r="E54" s="2" t="s">
        <v>77</v>
      </c>
      <c r="F54" s="2" t="s">
        <v>83</v>
      </c>
      <c r="G54" s="2" t="s">
        <v>84</v>
      </c>
      <c r="H54" s="2" t="s">
        <v>85</v>
      </c>
      <c r="I54" s="2" t="s">
        <v>86</v>
      </c>
      <c r="J54" s="2" t="s">
        <v>87</v>
      </c>
      <c r="K54" s="2" t="s">
        <v>88</v>
      </c>
      <c r="L54" s="2" t="s">
        <v>89</v>
      </c>
      <c r="M54" s="2" t="s">
        <v>90</v>
      </c>
      <c r="N54" s="2" t="s">
        <v>91</v>
      </c>
      <c r="O54" s="3" t="s">
        <v>92</v>
      </c>
    </row>
    <row r="55" spans="2:22" ht="45" customHeight="1" x14ac:dyDescent="0.3">
      <c r="B55" s="357" t="s">
        <v>218</v>
      </c>
      <c r="C55" s="12" t="s">
        <v>219</v>
      </c>
      <c r="D55" s="13"/>
      <c r="E55" s="4"/>
      <c r="F55" s="4">
        <v>24</v>
      </c>
      <c r="G55" s="4"/>
      <c r="H55" s="4"/>
      <c r="I55" s="4">
        <v>25</v>
      </c>
      <c r="J55" s="4"/>
      <c r="K55" s="4"/>
      <c r="L55" s="4">
        <v>25</v>
      </c>
      <c r="M55" s="4"/>
      <c r="N55" s="4"/>
      <c r="O55" s="5">
        <v>24</v>
      </c>
      <c r="P55" s="326" t="s">
        <v>271</v>
      </c>
      <c r="Q55" s="297"/>
      <c r="R55" s="297"/>
      <c r="S55" s="297"/>
      <c r="T55" s="297"/>
      <c r="U55" s="297"/>
      <c r="V55" s="297"/>
    </row>
    <row r="56" spans="2:22" ht="43.2" x14ac:dyDescent="0.3">
      <c r="B56" s="358"/>
      <c r="C56" s="14" t="s">
        <v>220</v>
      </c>
      <c r="D56" s="15"/>
      <c r="E56" s="16"/>
      <c r="F56" s="16">
        <v>17</v>
      </c>
      <c r="G56" s="16"/>
      <c r="H56" s="16"/>
      <c r="I56" s="16">
        <v>21</v>
      </c>
      <c r="J56" s="16"/>
      <c r="K56" s="16"/>
      <c r="L56" s="16">
        <v>22</v>
      </c>
      <c r="M56" s="16"/>
      <c r="N56" s="16"/>
      <c r="O56" s="17">
        <v>22</v>
      </c>
    </row>
    <row r="57" spans="2:22" ht="29.4" thickBot="1" x14ac:dyDescent="0.35">
      <c r="B57" s="359"/>
      <c r="C57" s="18" t="s">
        <v>31</v>
      </c>
      <c r="D57" s="19"/>
      <c r="E57" s="20"/>
      <c r="F57" s="20" t="s">
        <v>221</v>
      </c>
      <c r="G57" s="20"/>
      <c r="H57" s="20"/>
      <c r="I57" s="20" t="s">
        <v>222</v>
      </c>
      <c r="J57" s="20"/>
      <c r="K57" s="20"/>
      <c r="L57" s="20">
        <v>0.84</v>
      </c>
      <c r="M57" s="20"/>
      <c r="N57" s="20"/>
      <c r="O57" s="21">
        <v>0.92</v>
      </c>
    </row>
    <row r="58" spans="2:22" ht="30" customHeight="1" x14ac:dyDescent="0.3">
      <c r="B58" s="358" t="s">
        <v>49</v>
      </c>
      <c r="C58" s="14" t="s">
        <v>50</v>
      </c>
      <c r="D58" s="15"/>
      <c r="E58" s="16"/>
      <c r="F58" s="16">
        <v>14</v>
      </c>
      <c r="G58" s="16"/>
      <c r="H58" s="16"/>
      <c r="I58" s="16">
        <v>15</v>
      </c>
      <c r="J58" s="16"/>
      <c r="K58" s="16"/>
      <c r="L58" s="16">
        <v>21</v>
      </c>
      <c r="M58" s="16"/>
      <c r="N58" s="16"/>
      <c r="O58" s="17">
        <v>21</v>
      </c>
    </row>
    <row r="59" spans="2:22" ht="43.2" x14ac:dyDescent="0.3">
      <c r="B59" s="358"/>
      <c r="C59" s="22" t="s">
        <v>52</v>
      </c>
      <c r="D59" s="23"/>
      <c r="E59" s="24"/>
      <c r="F59" s="24">
        <v>13</v>
      </c>
      <c r="G59" s="24"/>
      <c r="H59" s="24"/>
      <c r="I59" s="24">
        <v>14</v>
      </c>
      <c r="J59" s="24"/>
      <c r="K59" s="24"/>
      <c r="L59" s="24">
        <v>20</v>
      </c>
      <c r="M59" s="24"/>
      <c r="N59" s="24"/>
      <c r="O59" s="25">
        <v>20</v>
      </c>
    </row>
    <row r="60" spans="2:22" ht="29.4" thickBot="1" x14ac:dyDescent="0.35">
      <c r="B60" s="359"/>
      <c r="C60" s="18" t="s">
        <v>31</v>
      </c>
      <c r="D60" s="26"/>
      <c r="E60" s="27"/>
      <c r="F60" s="27">
        <v>0.93</v>
      </c>
      <c r="G60" s="27"/>
      <c r="H60" s="27"/>
      <c r="I60" s="27" t="s">
        <v>223</v>
      </c>
      <c r="J60" s="27"/>
      <c r="K60" s="27"/>
      <c r="L60" s="27">
        <v>0.95</v>
      </c>
      <c r="M60" s="27"/>
      <c r="N60" s="27"/>
      <c r="O60" s="28">
        <v>0.95</v>
      </c>
    </row>
  </sheetData>
  <mergeCells count="17">
    <mergeCell ref="B34:B37"/>
    <mergeCell ref="B50:B51"/>
    <mergeCell ref="B54:C54"/>
    <mergeCell ref="B55:B57"/>
    <mergeCell ref="B58:B60"/>
    <mergeCell ref="B38:B41"/>
    <mergeCell ref="B42:B45"/>
    <mergeCell ref="B46:B49"/>
    <mergeCell ref="B18:B21"/>
    <mergeCell ref="B22:B25"/>
    <mergeCell ref="B26:B29"/>
    <mergeCell ref="B30:B33"/>
    <mergeCell ref="B5:C5"/>
    <mergeCell ref="B6:B7"/>
    <mergeCell ref="B8:B9"/>
    <mergeCell ref="B10:B13"/>
    <mergeCell ref="B14:B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B1:O55"/>
  <sheetViews>
    <sheetView topLeftCell="A43" zoomScaleNormal="100" workbookViewId="0">
      <selection activeCell="O10" sqref="O10"/>
    </sheetView>
  </sheetViews>
  <sheetFormatPr defaultRowHeight="14.4" x14ac:dyDescent="0.3"/>
  <cols>
    <col min="2" max="2" width="19.5546875" customWidth="1"/>
    <col min="3" max="3" width="21.5546875" customWidth="1"/>
    <col min="4" max="5" width="11.5546875" bestFit="1" customWidth="1"/>
    <col min="6" max="6" width="12.5546875" bestFit="1" customWidth="1"/>
    <col min="7" max="7" width="11.5546875" bestFit="1" customWidth="1"/>
    <col min="8" max="8" width="12.5546875" bestFit="1" customWidth="1"/>
    <col min="9" max="10" width="11.5546875" bestFit="1" customWidth="1"/>
    <col min="11" max="11" width="10.5546875" bestFit="1" customWidth="1"/>
    <col min="12" max="12" width="11.5546875" bestFit="1" customWidth="1"/>
    <col min="13" max="13" width="12.5546875" bestFit="1" customWidth="1"/>
    <col min="14" max="14" width="11.5546875" bestFit="1" customWidth="1"/>
    <col min="15" max="15" width="12.5546875" bestFit="1" customWidth="1"/>
  </cols>
  <sheetData>
    <row r="1" spans="2:15" x14ac:dyDescent="0.3">
      <c r="B1" t="s">
        <v>21</v>
      </c>
    </row>
    <row r="2" spans="2:15" x14ac:dyDescent="0.3">
      <c r="B2" t="s">
        <v>79</v>
      </c>
    </row>
    <row r="3" spans="2:15" x14ac:dyDescent="0.3">
      <c r="B3" t="s">
        <v>138</v>
      </c>
    </row>
    <row r="4" spans="2:15" x14ac:dyDescent="0.3">
      <c r="B4" s="1">
        <v>2022</v>
      </c>
    </row>
    <row r="5" spans="2:15" ht="15" thickBot="1" x14ac:dyDescent="0.35">
      <c r="B5" s="365" t="s">
        <v>82</v>
      </c>
      <c r="C5" s="366"/>
      <c r="D5" s="2" t="s">
        <v>76</v>
      </c>
      <c r="E5" s="2" t="s">
        <v>77</v>
      </c>
      <c r="F5" s="2" t="s">
        <v>83</v>
      </c>
      <c r="G5" s="2" t="s">
        <v>84</v>
      </c>
      <c r="H5" s="2" t="s">
        <v>85</v>
      </c>
      <c r="I5" s="2" t="s">
        <v>86</v>
      </c>
      <c r="J5" s="2" t="s">
        <v>87</v>
      </c>
      <c r="K5" s="2" t="s">
        <v>88</v>
      </c>
      <c r="L5" s="2" t="s">
        <v>89</v>
      </c>
      <c r="M5" s="2" t="s">
        <v>90</v>
      </c>
      <c r="N5" s="2" t="s">
        <v>91</v>
      </c>
      <c r="O5" s="3" t="s">
        <v>92</v>
      </c>
    </row>
    <row r="6" spans="2:15" x14ac:dyDescent="0.3">
      <c r="B6" s="357" t="s">
        <v>139</v>
      </c>
      <c r="C6" s="4"/>
      <c r="D6" s="4"/>
      <c r="E6" s="4"/>
      <c r="F6" s="4"/>
      <c r="G6" s="4"/>
      <c r="H6" s="4"/>
      <c r="I6" s="4"/>
      <c r="J6" s="4"/>
      <c r="K6" s="4"/>
      <c r="L6" s="4"/>
      <c r="M6" s="4"/>
      <c r="N6" s="4"/>
      <c r="O6" s="5"/>
    </row>
    <row r="7" spans="2:15" x14ac:dyDescent="0.3">
      <c r="B7" s="358"/>
      <c r="C7" s="6" t="s">
        <v>95</v>
      </c>
      <c r="D7" s="29">
        <v>1</v>
      </c>
      <c r="E7" s="29">
        <v>17</v>
      </c>
      <c r="F7" s="29">
        <v>16</v>
      </c>
      <c r="G7" s="29">
        <v>31</v>
      </c>
      <c r="H7" s="29">
        <v>15</v>
      </c>
      <c r="I7" s="29">
        <v>4</v>
      </c>
      <c r="J7" s="29">
        <v>26</v>
      </c>
      <c r="K7" s="29">
        <v>16</v>
      </c>
      <c r="L7" s="29">
        <v>7</v>
      </c>
      <c r="M7" s="29">
        <v>41</v>
      </c>
      <c r="N7" s="29">
        <v>43</v>
      </c>
      <c r="O7" s="30">
        <v>45</v>
      </c>
    </row>
    <row r="8" spans="2:15" x14ac:dyDescent="0.3">
      <c r="B8" s="358"/>
      <c r="C8" s="6"/>
      <c r="D8" s="6"/>
      <c r="E8" s="6"/>
      <c r="F8" s="6"/>
      <c r="G8" s="6"/>
      <c r="H8" s="6"/>
      <c r="I8" s="6"/>
      <c r="J8" s="6"/>
      <c r="K8" s="6"/>
      <c r="L8" s="6"/>
      <c r="M8" s="6"/>
      <c r="N8" s="6"/>
      <c r="O8" s="7"/>
    </row>
    <row r="9" spans="2:15" ht="15" thickBot="1" x14ac:dyDescent="0.35">
      <c r="B9" s="359"/>
      <c r="C9" s="8" t="s">
        <v>97</v>
      </c>
      <c r="D9" s="8">
        <v>1</v>
      </c>
      <c r="E9" s="8">
        <v>18</v>
      </c>
      <c r="F9" s="8">
        <v>34</v>
      </c>
      <c r="G9" s="8">
        <v>65</v>
      </c>
      <c r="H9" s="8">
        <v>80</v>
      </c>
      <c r="I9" s="8">
        <v>84</v>
      </c>
      <c r="J9" s="8">
        <v>110</v>
      </c>
      <c r="K9" s="8">
        <v>126</v>
      </c>
      <c r="L9" s="8">
        <v>133</v>
      </c>
      <c r="M9" s="8">
        <v>174</v>
      </c>
      <c r="N9" s="8">
        <v>303</v>
      </c>
      <c r="O9" s="9">
        <v>348</v>
      </c>
    </row>
    <row r="10" spans="2:15" x14ac:dyDescent="0.3">
      <c r="B10" s="357" t="s">
        <v>140</v>
      </c>
      <c r="C10" s="4" t="s">
        <v>101</v>
      </c>
      <c r="D10" s="4">
        <v>0</v>
      </c>
      <c r="E10" s="4">
        <v>0</v>
      </c>
      <c r="F10" s="4">
        <v>0</v>
      </c>
      <c r="G10" s="4">
        <v>0</v>
      </c>
      <c r="H10" s="4">
        <v>0</v>
      </c>
      <c r="I10" s="4">
        <v>0</v>
      </c>
      <c r="J10" s="4"/>
      <c r="K10" s="4"/>
      <c r="L10" s="4"/>
      <c r="M10" s="4"/>
      <c r="N10" s="4"/>
      <c r="O10" s="5"/>
    </row>
    <row r="11" spans="2:15" x14ac:dyDescent="0.3">
      <c r="B11" s="358"/>
      <c r="C11" s="6" t="s">
        <v>95</v>
      </c>
      <c r="D11" s="29">
        <v>0</v>
      </c>
      <c r="E11" s="29">
        <v>0</v>
      </c>
      <c r="F11" s="29">
        <v>0</v>
      </c>
      <c r="G11" s="29">
        <v>0</v>
      </c>
      <c r="H11" s="29">
        <v>0</v>
      </c>
      <c r="I11" s="29">
        <v>0</v>
      </c>
      <c r="J11" s="29">
        <v>0</v>
      </c>
      <c r="K11" s="29">
        <v>0</v>
      </c>
      <c r="L11" s="29">
        <v>0</v>
      </c>
      <c r="M11" s="29">
        <v>0</v>
      </c>
      <c r="N11" s="29">
        <v>2</v>
      </c>
      <c r="O11" s="30">
        <v>2</v>
      </c>
    </row>
    <row r="12" spans="2:15" x14ac:dyDescent="0.3">
      <c r="B12" s="358"/>
      <c r="C12" s="6"/>
      <c r="D12" s="6"/>
      <c r="E12" s="6"/>
      <c r="F12" s="6"/>
      <c r="G12" s="6"/>
      <c r="H12" s="6"/>
      <c r="I12" s="6"/>
      <c r="J12" s="6"/>
      <c r="K12" s="6"/>
      <c r="L12" s="6"/>
      <c r="M12" s="6"/>
      <c r="N12" s="6"/>
      <c r="O12" s="7"/>
    </row>
    <row r="13" spans="2:15" ht="15" thickBot="1" x14ac:dyDescent="0.35">
      <c r="B13" s="359"/>
      <c r="C13" s="8" t="s">
        <v>97</v>
      </c>
      <c r="D13" s="8">
        <v>0</v>
      </c>
      <c r="E13" s="8">
        <v>0</v>
      </c>
      <c r="F13" s="8">
        <v>0</v>
      </c>
      <c r="G13" s="8">
        <v>0</v>
      </c>
      <c r="H13" s="8">
        <v>0</v>
      </c>
      <c r="I13" s="8">
        <v>0</v>
      </c>
      <c r="J13" s="8">
        <v>0</v>
      </c>
      <c r="K13" s="8">
        <v>0</v>
      </c>
      <c r="L13" s="8">
        <v>0</v>
      </c>
      <c r="M13" s="8">
        <v>0</v>
      </c>
      <c r="N13" s="8">
        <v>2</v>
      </c>
      <c r="O13" s="9">
        <v>4</v>
      </c>
    </row>
    <row r="14" spans="2:15" x14ac:dyDescent="0.3">
      <c r="B14" s="357" t="s">
        <v>141</v>
      </c>
      <c r="C14" s="4"/>
      <c r="D14" s="4"/>
      <c r="E14" s="4"/>
      <c r="F14" s="4"/>
      <c r="G14" s="4"/>
      <c r="H14" s="4"/>
      <c r="I14" s="4"/>
      <c r="J14" s="4"/>
      <c r="K14" s="4"/>
      <c r="L14" s="4"/>
      <c r="M14" s="4"/>
      <c r="N14" s="4"/>
      <c r="O14" s="5"/>
    </row>
    <row r="15" spans="2:15" x14ac:dyDescent="0.3">
      <c r="B15" s="358"/>
      <c r="C15" s="6" t="s">
        <v>95</v>
      </c>
      <c r="D15" s="29">
        <v>0</v>
      </c>
      <c r="E15" s="29">
        <v>0</v>
      </c>
      <c r="F15" s="29">
        <v>0</v>
      </c>
      <c r="G15" s="29">
        <v>0</v>
      </c>
      <c r="H15" s="29">
        <v>0</v>
      </c>
      <c r="I15" s="29">
        <v>1</v>
      </c>
      <c r="J15" s="29">
        <v>0</v>
      </c>
      <c r="K15" s="29">
        <v>0</v>
      </c>
      <c r="L15" s="29">
        <v>0</v>
      </c>
      <c r="M15" s="29">
        <v>0</v>
      </c>
      <c r="N15" s="29">
        <v>0</v>
      </c>
      <c r="O15" s="30">
        <v>0</v>
      </c>
    </row>
    <row r="16" spans="2:15" x14ac:dyDescent="0.3">
      <c r="B16" s="358"/>
      <c r="C16" s="6"/>
      <c r="D16" s="6"/>
      <c r="E16" s="6"/>
      <c r="F16" s="6"/>
      <c r="G16" s="6"/>
      <c r="H16" s="6"/>
      <c r="I16" s="6"/>
      <c r="J16" s="6"/>
      <c r="K16" s="6"/>
      <c r="L16" s="6"/>
      <c r="M16" s="6"/>
      <c r="N16" s="6"/>
      <c r="O16" s="7"/>
    </row>
    <row r="17" spans="2:15" ht="15" thickBot="1" x14ac:dyDescent="0.35">
      <c r="B17" s="359"/>
      <c r="C17" s="8" t="s">
        <v>97</v>
      </c>
      <c r="D17" s="8">
        <v>0</v>
      </c>
      <c r="E17" s="8">
        <v>0</v>
      </c>
      <c r="F17" s="8">
        <v>0</v>
      </c>
      <c r="G17" s="8">
        <v>0</v>
      </c>
      <c r="H17" s="8">
        <v>0</v>
      </c>
      <c r="I17" s="8">
        <v>1</v>
      </c>
      <c r="J17" s="8">
        <v>1</v>
      </c>
      <c r="K17" s="8">
        <v>1</v>
      </c>
      <c r="L17" s="8">
        <v>1</v>
      </c>
      <c r="M17" s="8">
        <v>1</v>
      </c>
      <c r="N17" s="8">
        <v>1</v>
      </c>
      <c r="O17" s="9">
        <v>1</v>
      </c>
    </row>
    <row r="18" spans="2:15" x14ac:dyDescent="0.3">
      <c r="B18" s="357" t="s">
        <v>142</v>
      </c>
      <c r="C18" s="4"/>
      <c r="D18" s="4"/>
      <c r="E18" s="4"/>
      <c r="F18" s="4"/>
      <c r="G18" s="4"/>
      <c r="H18" s="4"/>
      <c r="I18" s="4"/>
      <c r="J18" s="4"/>
      <c r="K18" s="4"/>
      <c r="L18" s="4"/>
      <c r="M18" s="4"/>
      <c r="N18" s="4"/>
      <c r="O18" s="5"/>
    </row>
    <row r="19" spans="2:15" x14ac:dyDescent="0.3">
      <c r="B19" s="358"/>
      <c r="C19" s="6" t="s">
        <v>95</v>
      </c>
      <c r="D19" s="29">
        <v>0</v>
      </c>
      <c r="E19" s="29">
        <v>0</v>
      </c>
      <c r="F19" s="29">
        <v>0</v>
      </c>
      <c r="G19" s="29">
        <v>1</v>
      </c>
      <c r="H19" s="29">
        <v>0</v>
      </c>
      <c r="I19" s="29">
        <v>0</v>
      </c>
      <c r="J19" s="29">
        <v>3</v>
      </c>
      <c r="K19" s="29">
        <v>2</v>
      </c>
      <c r="L19" s="29">
        <v>2</v>
      </c>
      <c r="M19" s="29">
        <v>0</v>
      </c>
      <c r="N19" s="29">
        <v>7</v>
      </c>
      <c r="O19" s="30">
        <v>6</v>
      </c>
    </row>
    <row r="20" spans="2:15" x14ac:dyDescent="0.3">
      <c r="B20" s="358"/>
      <c r="C20" s="6"/>
      <c r="D20" s="6"/>
      <c r="E20" s="6"/>
      <c r="F20" s="6"/>
      <c r="G20" s="6"/>
      <c r="H20" s="6"/>
      <c r="I20" s="6"/>
      <c r="J20" s="6"/>
      <c r="K20" s="6"/>
      <c r="L20" s="6"/>
      <c r="M20" s="6"/>
      <c r="N20" s="6"/>
      <c r="O20" s="7"/>
    </row>
    <row r="21" spans="2:15" ht="15" thickBot="1" x14ac:dyDescent="0.35">
      <c r="B21" s="359"/>
      <c r="C21" s="8" t="s">
        <v>97</v>
      </c>
      <c r="D21" s="8"/>
      <c r="E21" s="8"/>
      <c r="F21" s="8"/>
      <c r="G21" s="8">
        <v>1</v>
      </c>
      <c r="H21" s="8"/>
      <c r="I21" s="8"/>
      <c r="J21" s="8">
        <v>4</v>
      </c>
      <c r="K21" s="8">
        <v>6</v>
      </c>
      <c r="L21" s="8">
        <v>8</v>
      </c>
      <c r="M21" s="8"/>
      <c r="N21" s="8">
        <v>10</v>
      </c>
      <c r="O21" s="9">
        <v>20</v>
      </c>
    </row>
    <row r="22" spans="2:15" x14ac:dyDescent="0.3">
      <c r="B22" s="357" t="s">
        <v>143</v>
      </c>
      <c r="C22" s="4" t="s">
        <v>144</v>
      </c>
      <c r="D22" s="4"/>
      <c r="E22" s="4"/>
      <c r="F22" s="4"/>
      <c r="G22" s="4"/>
      <c r="H22" s="4"/>
      <c r="I22" s="93"/>
      <c r="J22" s="4"/>
      <c r="K22" s="4"/>
      <c r="L22" s="4"/>
      <c r="M22" s="4"/>
      <c r="N22" s="4"/>
      <c r="O22" s="5"/>
    </row>
    <row r="23" spans="2:15" x14ac:dyDescent="0.3">
      <c r="B23" s="358"/>
      <c r="C23" s="6" t="s">
        <v>95</v>
      </c>
      <c r="D23" s="44"/>
      <c r="E23" s="44"/>
      <c r="F23" s="44"/>
      <c r="G23" s="44"/>
      <c r="H23" s="44"/>
      <c r="I23" s="178"/>
      <c r="J23" s="44"/>
      <c r="K23" s="44"/>
      <c r="L23" s="44"/>
      <c r="M23" s="44"/>
      <c r="N23" s="44"/>
      <c r="O23" s="45"/>
    </row>
    <row r="24" spans="2:15" x14ac:dyDescent="0.3">
      <c r="B24" s="358"/>
      <c r="C24" s="6" t="s">
        <v>96</v>
      </c>
      <c r="D24" s="46"/>
      <c r="E24" s="46"/>
      <c r="F24" s="46"/>
      <c r="G24" s="46"/>
      <c r="H24" s="46"/>
      <c r="I24" s="179"/>
      <c r="J24" s="46"/>
      <c r="K24" s="46"/>
      <c r="L24" s="46"/>
      <c r="M24" s="46"/>
      <c r="N24" s="46"/>
      <c r="O24" s="46"/>
    </row>
    <row r="25" spans="2:15" ht="15" thickBot="1" x14ac:dyDescent="0.35">
      <c r="B25" s="359"/>
      <c r="C25" s="8" t="s">
        <v>97</v>
      </c>
      <c r="D25" s="60"/>
      <c r="E25" s="60"/>
      <c r="F25" s="60"/>
      <c r="G25" s="60"/>
      <c r="H25" s="60"/>
      <c r="I25" s="180"/>
      <c r="J25" s="60"/>
      <c r="K25" s="60"/>
      <c r="L25" s="60"/>
      <c r="M25" s="60"/>
      <c r="N25" s="60"/>
      <c r="O25" s="61"/>
    </row>
    <row r="26" spans="2:15" x14ac:dyDescent="0.3">
      <c r="B26" s="357" t="s">
        <v>145</v>
      </c>
      <c r="C26" s="4" t="s">
        <v>101</v>
      </c>
      <c r="D26" s="4"/>
      <c r="E26" s="4"/>
      <c r="F26" s="4"/>
      <c r="G26" s="4"/>
      <c r="H26" s="4"/>
      <c r="I26" s="93"/>
      <c r="J26" s="4"/>
      <c r="K26" s="4"/>
      <c r="L26" s="4"/>
      <c r="M26" s="4"/>
      <c r="N26" s="4"/>
      <c r="O26" s="4"/>
    </row>
    <row r="27" spans="2:15" x14ac:dyDescent="0.3">
      <c r="B27" s="358"/>
      <c r="C27" s="6" t="s">
        <v>95</v>
      </c>
      <c r="D27" s="29"/>
      <c r="E27" s="29"/>
      <c r="F27" s="29"/>
      <c r="G27" s="29"/>
      <c r="H27" s="29"/>
      <c r="I27" s="177"/>
      <c r="J27" s="29"/>
      <c r="K27" s="29"/>
      <c r="L27" s="29"/>
      <c r="M27" s="29"/>
      <c r="N27" s="29"/>
      <c r="O27" s="30"/>
    </row>
    <row r="28" spans="2:15" x14ac:dyDescent="0.3">
      <c r="B28" s="358"/>
      <c r="C28" s="6" t="s">
        <v>96</v>
      </c>
      <c r="D28" s="46"/>
      <c r="E28" s="46"/>
      <c r="F28" s="46"/>
      <c r="G28" s="46"/>
      <c r="H28" s="46"/>
      <c r="I28" s="46"/>
      <c r="J28" s="46"/>
      <c r="K28" s="46"/>
      <c r="L28" s="46"/>
      <c r="M28" s="46"/>
      <c r="N28" s="46"/>
      <c r="O28" s="47"/>
    </row>
    <row r="29" spans="2:15" ht="15" thickBot="1" x14ac:dyDescent="0.35">
      <c r="B29" s="359"/>
      <c r="C29" s="8" t="s">
        <v>97</v>
      </c>
      <c r="D29" s="27"/>
      <c r="E29" s="27"/>
      <c r="F29" s="27"/>
      <c r="G29" s="27"/>
      <c r="H29" s="27"/>
      <c r="I29" s="27"/>
      <c r="J29" s="27"/>
      <c r="K29" s="27"/>
      <c r="L29" s="27"/>
      <c r="M29" s="27"/>
      <c r="N29" s="27"/>
      <c r="O29" s="28"/>
    </row>
    <row r="30" spans="2:15" hidden="1" x14ac:dyDescent="0.3">
      <c r="B30" s="357"/>
      <c r="C30" s="4" t="s">
        <v>101</v>
      </c>
      <c r="D30" s="4">
        <v>0</v>
      </c>
      <c r="E30" s="4">
        <v>1</v>
      </c>
      <c r="F30" s="4">
        <f t="shared" ref="F30:O30" si="0">ROUND(4/12, 0)</f>
        <v>0</v>
      </c>
      <c r="G30" s="4">
        <f t="shared" si="0"/>
        <v>0</v>
      </c>
      <c r="H30" s="4">
        <v>1</v>
      </c>
      <c r="I30" s="4">
        <f t="shared" si="0"/>
        <v>0</v>
      </c>
      <c r="J30" s="4">
        <f t="shared" si="0"/>
        <v>0</v>
      </c>
      <c r="K30" s="4">
        <v>1</v>
      </c>
      <c r="L30" s="4">
        <f t="shared" si="0"/>
        <v>0</v>
      </c>
      <c r="M30" s="4">
        <f t="shared" si="0"/>
        <v>0</v>
      </c>
      <c r="N30" s="4">
        <v>1</v>
      </c>
      <c r="O30" s="5">
        <f t="shared" si="0"/>
        <v>0</v>
      </c>
    </row>
    <row r="31" spans="2:15" hidden="1" x14ac:dyDescent="0.3">
      <c r="B31" s="358"/>
      <c r="C31" s="6" t="s">
        <v>95</v>
      </c>
      <c r="D31" s="29"/>
      <c r="E31" s="29"/>
      <c r="F31" s="29"/>
      <c r="G31" s="29"/>
      <c r="H31" s="29"/>
      <c r="I31" s="29"/>
      <c r="J31" s="29"/>
      <c r="K31" s="29"/>
      <c r="L31" s="29"/>
      <c r="M31" s="29"/>
      <c r="N31" s="29"/>
      <c r="O31" s="30"/>
    </row>
    <row r="32" spans="2:15" hidden="1" x14ac:dyDescent="0.3">
      <c r="B32" s="358"/>
      <c r="C32" s="6" t="s">
        <v>96</v>
      </c>
      <c r="D32" s="6">
        <f>D30</f>
        <v>0</v>
      </c>
      <c r="E32" s="6">
        <f>D30+E30</f>
        <v>1</v>
      </c>
      <c r="F32" s="6">
        <f>E32+F30</f>
        <v>1</v>
      </c>
      <c r="G32" s="6">
        <f t="shared" ref="G32:O33" si="1">F32+G30</f>
        <v>1</v>
      </c>
      <c r="H32" s="6">
        <f t="shared" si="1"/>
        <v>2</v>
      </c>
      <c r="I32" s="6">
        <f t="shared" si="1"/>
        <v>2</v>
      </c>
      <c r="J32" s="6">
        <f t="shared" si="1"/>
        <v>2</v>
      </c>
      <c r="K32" s="6">
        <f t="shared" si="1"/>
        <v>3</v>
      </c>
      <c r="L32" s="6">
        <f t="shared" si="1"/>
        <v>3</v>
      </c>
      <c r="M32" s="6">
        <f t="shared" si="1"/>
        <v>3</v>
      </c>
      <c r="N32" s="6">
        <f t="shared" si="1"/>
        <v>4</v>
      </c>
      <c r="O32" s="7">
        <f t="shared" si="1"/>
        <v>4</v>
      </c>
    </row>
    <row r="33" spans="2:15" ht="15" hidden="1" thickBot="1" x14ac:dyDescent="0.35">
      <c r="B33" s="359"/>
      <c r="C33" s="8" t="s">
        <v>97</v>
      </c>
      <c r="D33" s="8">
        <f>D31</f>
        <v>0</v>
      </c>
      <c r="E33" s="8">
        <f>D31+E31</f>
        <v>0</v>
      </c>
      <c r="F33" s="8">
        <f>E33+F31</f>
        <v>0</v>
      </c>
      <c r="G33" s="8">
        <f t="shared" si="1"/>
        <v>0</v>
      </c>
      <c r="H33" s="8">
        <f t="shared" si="1"/>
        <v>0</v>
      </c>
      <c r="I33" s="8">
        <f t="shared" si="1"/>
        <v>0</v>
      </c>
      <c r="J33" s="8">
        <f t="shared" si="1"/>
        <v>0</v>
      </c>
      <c r="K33" s="8">
        <f t="shared" si="1"/>
        <v>0</v>
      </c>
      <c r="L33" s="8">
        <f t="shared" si="1"/>
        <v>0</v>
      </c>
      <c r="M33" s="8">
        <f t="shared" si="1"/>
        <v>0</v>
      </c>
      <c r="N33" s="8">
        <f t="shared" si="1"/>
        <v>0</v>
      </c>
      <c r="O33" s="9">
        <f t="shared" si="1"/>
        <v>0</v>
      </c>
    </row>
    <row r="34" spans="2:15" hidden="1" x14ac:dyDescent="0.3">
      <c r="B34" s="357"/>
      <c r="C34" s="4" t="s">
        <v>101</v>
      </c>
      <c r="D34" s="4">
        <f>ROUND(12/12, 0)</f>
        <v>1</v>
      </c>
      <c r="E34" s="4">
        <f t="shared" ref="E34:O34" si="2">ROUND(12/12, 0)</f>
        <v>1</v>
      </c>
      <c r="F34" s="4">
        <f t="shared" si="2"/>
        <v>1</v>
      </c>
      <c r="G34" s="4">
        <f t="shared" si="2"/>
        <v>1</v>
      </c>
      <c r="H34" s="4">
        <f t="shared" si="2"/>
        <v>1</v>
      </c>
      <c r="I34" s="4">
        <f t="shared" si="2"/>
        <v>1</v>
      </c>
      <c r="J34" s="4">
        <f t="shared" si="2"/>
        <v>1</v>
      </c>
      <c r="K34" s="4">
        <f t="shared" si="2"/>
        <v>1</v>
      </c>
      <c r="L34" s="4">
        <f t="shared" si="2"/>
        <v>1</v>
      </c>
      <c r="M34" s="4">
        <f t="shared" si="2"/>
        <v>1</v>
      </c>
      <c r="N34" s="4">
        <f t="shared" si="2"/>
        <v>1</v>
      </c>
      <c r="O34" s="5">
        <f t="shared" si="2"/>
        <v>1</v>
      </c>
    </row>
    <row r="35" spans="2:15" hidden="1" x14ac:dyDescent="0.3">
      <c r="B35" s="358"/>
      <c r="C35" s="6" t="s">
        <v>95</v>
      </c>
      <c r="D35" s="29"/>
      <c r="E35" s="29"/>
      <c r="F35" s="29"/>
      <c r="G35" s="29"/>
      <c r="H35" s="29"/>
      <c r="I35" s="29"/>
      <c r="J35" s="29"/>
      <c r="K35" s="29"/>
      <c r="L35" s="29"/>
      <c r="M35" s="29"/>
      <c r="N35" s="29"/>
      <c r="O35" s="30"/>
    </row>
    <row r="36" spans="2:15" hidden="1" x14ac:dyDescent="0.3">
      <c r="B36" s="358"/>
      <c r="C36" s="6" t="s">
        <v>96</v>
      </c>
      <c r="D36" s="6">
        <f>D34</f>
        <v>1</v>
      </c>
      <c r="E36" s="6">
        <f>D34+E34</f>
        <v>2</v>
      </c>
      <c r="F36" s="6">
        <f>E36+F34</f>
        <v>3</v>
      </c>
      <c r="G36" s="6">
        <f t="shared" ref="G36:O37" si="3">F36+G34</f>
        <v>4</v>
      </c>
      <c r="H36" s="6">
        <f t="shared" si="3"/>
        <v>5</v>
      </c>
      <c r="I36" s="6">
        <f t="shared" si="3"/>
        <v>6</v>
      </c>
      <c r="J36" s="6">
        <f t="shared" si="3"/>
        <v>7</v>
      </c>
      <c r="K36" s="6">
        <f t="shared" si="3"/>
        <v>8</v>
      </c>
      <c r="L36" s="6">
        <f t="shared" si="3"/>
        <v>9</v>
      </c>
      <c r="M36" s="6">
        <f t="shared" si="3"/>
        <v>10</v>
      </c>
      <c r="N36" s="6">
        <f t="shared" si="3"/>
        <v>11</v>
      </c>
      <c r="O36" s="7">
        <f t="shared" si="3"/>
        <v>12</v>
      </c>
    </row>
    <row r="37" spans="2:15" ht="15" hidden="1" thickBot="1" x14ac:dyDescent="0.35">
      <c r="B37" s="359"/>
      <c r="C37" s="8" t="s">
        <v>97</v>
      </c>
      <c r="D37" s="8">
        <f>D35</f>
        <v>0</v>
      </c>
      <c r="E37" s="8">
        <f>D35+E35</f>
        <v>0</v>
      </c>
      <c r="F37" s="8">
        <f>E37+F35</f>
        <v>0</v>
      </c>
      <c r="G37" s="8">
        <f t="shared" si="3"/>
        <v>0</v>
      </c>
      <c r="H37" s="8">
        <f t="shared" si="3"/>
        <v>0</v>
      </c>
      <c r="I37" s="8">
        <f t="shared" si="3"/>
        <v>0</v>
      </c>
      <c r="J37" s="8">
        <f t="shared" si="3"/>
        <v>0</v>
      </c>
      <c r="K37" s="8">
        <f t="shared" si="3"/>
        <v>0</v>
      </c>
      <c r="L37" s="8">
        <f t="shared" si="3"/>
        <v>0</v>
      </c>
      <c r="M37" s="8">
        <f t="shared" si="3"/>
        <v>0</v>
      </c>
      <c r="N37" s="8">
        <f t="shared" si="3"/>
        <v>0</v>
      </c>
      <c r="O37" s="9">
        <f t="shared" si="3"/>
        <v>0</v>
      </c>
    </row>
    <row r="40" spans="2:15" ht="15" thickBot="1" x14ac:dyDescent="0.35">
      <c r="B40" s="365" t="s">
        <v>104</v>
      </c>
      <c r="C40" s="366"/>
      <c r="D40" s="2" t="s">
        <v>76</v>
      </c>
      <c r="E40" s="2" t="s">
        <v>77</v>
      </c>
      <c r="F40" s="2" t="s">
        <v>83</v>
      </c>
      <c r="G40" s="2" t="s">
        <v>84</v>
      </c>
      <c r="H40" s="2" t="s">
        <v>85</v>
      </c>
      <c r="I40" s="2" t="s">
        <v>86</v>
      </c>
      <c r="J40" s="2" t="s">
        <v>87</v>
      </c>
      <c r="K40" s="2" t="s">
        <v>88</v>
      </c>
      <c r="L40" s="2" t="s">
        <v>89</v>
      </c>
      <c r="M40" s="2" t="s">
        <v>90</v>
      </c>
      <c r="N40" s="2" t="s">
        <v>91</v>
      </c>
      <c r="O40" s="3" t="s">
        <v>92</v>
      </c>
    </row>
    <row r="41" spans="2:15" ht="28.8" x14ac:dyDescent="0.3">
      <c r="B41" s="357" t="s">
        <v>56</v>
      </c>
      <c r="C41" s="12" t="s">
        <v>57</v>
      </c>
      <c r="D41" s="234">
        <v>553</v>
      </c>
      <c r="E41" s="235">
        <v>668</v>
      </c>
      <c r="F41" s="235">
        <v>569</v>
      </c>
      <c r="G41" s="76">
        <v>0</v>
      </c>
      <c r="H41" s="76">
        <v>762</v>
      </c>
      <c r="I41" s="76">
        <v>0</v>
      </c>
      <c r="J41" s="48">
        <v>1400</v>
      </c>
      <c r="K41" s="48">
        <v>1350</v>
      </c>
      <c r="L41" s="48">
        <v>588</v>
      </c>
      <c r="M41" s="48">
        <v>790</v>
      </c>
      <c r="N41" s="48">
        <v>15572</v>
      </c>
      <c r="O41" s="49">
        <v>4600</v>
      </c>
    </row>
    <row r="42" spans="2:15" ht="28.8" x14ac:dyDescent="0.3">
      <c r="B42" s="358"/>
      <c r="C42" s="14" t="s">
        <v>58</v>
      </c>
      <c r="D42" s="236">
        <v>715</v>
      </c>
      <c r="E42" s="237">
        <v>485</v>
      </c>
      <c r="F42" s="237">
        <v>717</v>
      </c>
      <c r="G42" s="77">
        <v>833</v>
      </c>
      <c r="H42" s="77">
        <v>727</v>
      </c>
      <c r="I42" s="77">
        <v>759</v>
      </c>
      <c r="J42" s="50">
        <v>1600</v>
      </c>
      <c r="K42" s="50">
        <v>988</v>
      </c>
      <c r="L42" s="50">
        <v>1245</v>
      </c>
      <c r="M42" s="50">
        <v>1275</v>
      </c>
      <c r="N42" s="50">
        <v>1245</v>
      </c>
      <c r="O42" s="51">
        <v>6604</v>
      </c>
    </row>
    <row r="43" spans="2:15" ht="43.8" thickBot="1" x14ac:dyDescent="0.35">
      <c r="B43" s="359"/>
      <c r="C43" s="18" t="s">
        <v>146</v>
      </c>
      <c r="D43" s="19">
        <v>0.3</v>
      </c>
      <c r="E43" s="238">
        <v>0.27</v>
      </c>
      <c r="F43" s="20">
        <v>0.26</v>
      </c>
      <c r="G43" s="20">
        <v>8.33</v>
      </c>
      <c r="H43" s="20">
        <v>0.04</v>
      </c>
      <c r="I43" s="20">
        <v>7.59</v>
      </c>
      <c r="J43" s="20">
        <v>0.14000000000000001</v>
      </c>
      <c r="K43" s="20">
        <v>0.26</v>
      </c>
      <c r="L43" s="20">
        <v>1.1000000000000001</v>
      </c>
      <c r="M43" s="20">
        <v>0.61</v>
      </c>
      <c r="N43" s="20">
        <v>-0.92</v>
      </c>
      <c r="O43" s="21">
        <v>0.43</v>
      </c>
    </row>
    <row r="44" spans="2:15" ht="28.8" x14ac:dyDescent="0.3">
      <c r="B44" s="358" t="s">
        <v>63</v>
      </c>
      <c r="C44" s="14" t="s">
        <v>64</v>
      </c>
      <c r="D44" s="239">
        <v>19800</v>
      </c>
      <c r="E44" s="240">
        <v>12300</v>
      </c>
      <c r="F44" s="240">
        <v>48300</v>
      </c>
      <c r="G44" s="64">
        <v>77300</v>
      </c>
      <c r="H44" s="52">
        <v>140800</v>
      </c>
      <c r="I44" s="52">
        <v>44800</v>
      </c>
      <c r="J44" s="52">
        <v>18800</v>
      </c>
      <c r="K44" s="52">
        <v>28800</v>
      </c>
      <c r="L44" s="52">
        <v>49300</v>
      </c>
      <c r="M44" s="52">
        <v>157800</v>
      </c>
      <c r="N44" s="52">
        <v>99300</v>
      </c>
      <c r="O44" s="53">
        <v>158300</v>
      </c>
    </row>
    <row r="45" spans="2:15" ht="40.5" customHeight="1" x14ac:dyDescent="0.3">
      <c r="B45" s="358"/>
      <c r="C45" s="22" t="s">
        <v>147</v>
      </c>
      <c r="D45" s="241">
        <v>34300</v>
      </c>
      <c r="E45" s="242">
        <v>20000</v>
      </c>
      <c r="F45" s="242">
        <v>32000</v>
      </c>
      <c r="G45" s="65">
        <v>63798</v>
      </c>
      <c r="H45" s="54">
        <v>59913</v>
      </c>
      <c r="I45" s="181">
        <v>152084</v>
      </c>
      <c r="J45" s="54">
        <v>69639</v>
      </c>
      <c r="K45" s="54">
        <v>57586</v>
      </c>
      <c r="L45" s="54">
        <v>116518</v>
      </c>
      <c r="M45" s="54">
        <v>168942</v>
      </c>
      <c r="N45" s="54">
        <v>62429</v>
      </c>
      <c r="O45" s="55">
        <v>313123</v>
      </c>
    </row>
    <row r="46" spans="2:15" ht="29.4" thickBot="1" x14ac:dyDescent="0.35">
      <c r="B46" s="359"/>
      <c r="C46" s="35" t="s">
        <v>67</v>
      </c>
      <c r="D46" s="66">
        <v>0.73</v>
      </c>
      <c r="E46" s="67">
        <v>0.62</v>
      </c>
      <c r="F46" s="310">
        <v>-0.33700000000000002</v>
      </c>
      <c r="G46" s="67">
        <v>-0.17</v>
      </c>
      <c r="H46" s="67">
        <v>-0.56999999999999995</v>
      </c>
      <c r="I46" s="67">
        <v>2.39</v>
      </c>
      <c r="J46" s="27">
        <v>2.7</v>
      </c>
      <c r="K46" s="27">
        <v>0.999</v>
      </c>
      <c r="L46" s="27">
        <v>1.36</v>
      </c>
      <c r="M46" s="27">
        <v>7.0000000000000007E-2</v>
      </c>
      <c r="N46" s="27">
        <v>-0.37</v>
      </c>
      <c r="O46" s="28">
        <v>0.97</v>
      </c>
    </row>
    <row r="47" spans="2:15" x14ac:dyDescent="0.3">
      <c r="B47" s="357" t="s">
        <v>55</v>
      </c>
      <c r="C47" s="12" t="s">
        <v>263</v>
      </c>
      <c r="D47" s="56"/>
      <c r="E47" s="57"/>
      <c r="F47" s="4"/>
      <c r="G47" s="78"/>
      <c r="H47" s="4"/>
      <c r="I47" s="4"/>
      <c r="J47" s="313">
        <v>253524</v>
      </c>
      <c r="K47" s="313">
        <v>254848</v>
      </c>
      <c r="L47" s="313">
        <v>257206</v>
      </c>
      <c r="M47" s="4"/>
      <c r="N47" s="4"/>
      <c r="O47" s="5"/>
    </row>
    <row r="48" spans="2:15" x14ac:dyDescent="0.3">
      <c r="B48" s="358"/>
      <c r="C48" s="14" t="s">
        <v>264</v>
      </c>
      <c r="D48" s="58"/>
      <c r="E48" s="59"/>
      <c r="F48" s="16"/>
      <c r="G48" s="79"/>
      <c r="H48" s="79"/>
      <c r="I48" s="79"/>
      <c r="J48" s="267">
        <v>261121</v>
      </c>
      <c r="K48" s="267">
        <v>270717</v>
      </c>
      <c r="L48" s="267">
        <v>357231</v>
      </c>
      <c r="M48" s="16"/>
      <c r="N48" s="16"/>
      <c r="O48" s="17"/>
    </row>
    <row r="49" spans="2:15" ht="15" thickBot="1" x14ac:dyDescent="0.35">
      <c r="B49" s="359"/>
      <c r="C49" s="18" t="s">
        <v>265</v>
      </c>
      <c r="D49" s="62"/>
      <c r="E49" s="63"/>
      <c r="F49" s="20"/>
      <c r="G49" s="20"/>
      <c r="H49" s="20"/>
      <c r="I49" s="20"/>
      <c r="J49" s="20">
        <f>J48/J47</f>
        <v>1.0299656048342563</v>
      </c>
      <c r="K49" s="20">
        <f t="shared" ref="K49:L49" si="4">K48/K47</f>
        <v>1.0622684894525365</v>
      </c>
      <c r="L49" s="20">
        <f t="shared" si="4"/>
        <v>1.3888906168596378</v>
      </c>
      <c r="M49" s="20"/>
      <c r="N49" s="20"/>
      <c r="O49" s="21"/>
    </row>
    <row r="50" spans="2:15" ht="43.2" x14ac:dyDescent="0.3">
      <c r="B50" s="358" t="s">
        <v>61</v>
      </c>
      <c r="C50" s="14" t="s">
        <v>62</v>
      </c>
      <c r="D50" s="68">
        <v>0</v>
      </c>
      <c r="E50" s="69">
        <v>0</v>
      </c>
      <c r="F50" s="69">
        <v>0</v>
      </c>
      <c r="G50" s="16">
        <v>0</v>
      </c>
      <c r="H50" s="69">
        <v>0</v>
      </c>
      <c r="I50" s="69">
        <v>0</v>
      </c>
      <c r="J50" s="69">
        <v>0</v>
      </c>
      <c r="K50" s="69">
        <v>0</v>
      </c>
      <c r="L50" s="69">
        <v>0</v>
      </c>
      <c r="M50" s="69"/>
      <c r="N50" s="69"/>
      <c r="O50" s="72"/>
    </row>
    <row r="51" spans="2:15" ht="43.2" x14ac:dyDescent="0.3">
      <c r="B51" s="358"/>
      <c r="C51" s="22" t="s">
        <v>65</v>
      </c>
      <c r="D51" s="70">
        <v>0</v>
      </c>
      <c r="E51" s="71">
        <v>0</v>
      </c>
      <c r="F51" s="71">
        <v>0</v>
      </c>
      <c r="G51" s="24">
        <v>0</v>
      </c>
      <c r="H51" s="71">
        <v>0</v>
      </c>
      <c r="I51" s="71">
        <v>0</v>
      </c>
      <c r="J51" s="71">
        <v>0</v>
      </c>
      <c r="K51" s="71">
        <v>0</v>
      </c>
      <c r="L51" s="71">
        <v>0</v>
      </c>
      <c r="M51" s="71"/>
      <c r="N51" s="71"/>
      <c r="O51" s="73"/>
    </row>
    <row r="52" spans="2:15" ht="43.8" thickBot="1" x14ac:dyDescent="0.35">
      <c r="B52" s="359"/>
      <c r="C52" s="35" t="s">
        <v>66</v>
      </c>
      <c r="D52" s="26">
        <v>0</v>
      </c>
      <c r="E52" s="27">
        <v>0</v>
      </c>
      <c r="F52" s="27">
        <v>0</v>
      </c>
      <c r="G52" s="27">
        <v>0</v>
      </c>
      <c r="H52" s="27">
        <v>0</v>
      </c>
      <c r="I52" s="27">
        <v>0</v>
      </c>
      <c r="J52" s="27">
        <v>0</v>
      </c>
      <c r="K52" s="27">
        <v>0</v>
      </c>
      <c r="L52" s="27">
        <v>0</v>
      </c>
      <c r="M52" s="27"/>
      <c r="N52" s="27"/>
      <c r="O52" s="28"/>
    </row>
    <row r="53" spans="2:15" ht="43.2" x14ac:dyDescent="0.3">
      <c r="B53" s="358" t="s">
        <v>148</v>
      </c>
      <c r="C53" s="14" t="s">
        <v>149</v>
      </c>
      <c r="D53" s="15">
        <v>38</v>
      </c>
      <c r="E53" s="16">
        <v>36</v>
      </c>
      <c r="F53" s="16">
        <v>38</v>
      </c>
      <c r="G53" s="16">
        <v>38</v>
      </c>
      <c r="H53" s="16">
        <v>38</v>
      </c>
      <c r="I53" s="16">
        <v>40</v>
      </c>
      <c r="J53" s="16">
        <v>38</v>
      </c>
      <c r="K53" s="16">
        <v>39</v>
      </c>
      <c r="L53" s="16">
        <v>39</v>
      </c>
      <c r="M53" s="16"/>
      <c r="N53" s="16"/>
      <c r="O53" s="17"/>
    </row>
    <row r="54" spans="2:15" ht="28.8" x14ac:dyDescent="0.3">
      <c r="B54" s="358"/>
      <c r="C54" s="22" t="s">
        <v>150</v>
      </c>
      <c r="D54" s="23">
        <v>38</v>
      </c>
      <c r="E54" s="24">
        <v>36</v>
      </c>
      <c r="F54" s="24">
        <v>38</v>
      </c>
      <c r="G54" s="24">
        <v>38</v>
      </c>
      <c r="H54" s="24">
        <v>38</v>
      </c>
      <c r="I54" s="24">
        <v>40</v>
      </c>
      <c r="J54" s="24">
        <v>37</v>
      </c>
      <c r="K54" s="24">
        <v>37</v>
      </c>
      <c r="L54" s="24">
        <v>39</v>
      </c>
      <c r="M54" s="24"/>
      <c r="N54" s="24"/>
      <c r="O54" s="25"/>
    </row>
    <row r="55" spans="2:15" ht="29.4" thickBot="1" x14ac:dyDescent="0.35">
      <c r="B55" s="359"/>
      <c r="C55" s="35" t="s">
        <v>151</v>
      </c>
      <c r="D55" s="26">
        <v>1</v>
      </c>
      <c r="E55" s="27">
        <v>1</v>
      </c>
      <c r="F55" s="27">
        <v>1</v>
      </c>
      <c r="G55" s="27">
        <v>1</v>
      </c>
      <c r="H55" s="27">
        <v>1</v>
      </c>
      <c r="I55" s="27">
        <v>1</v>
      </c>
      <c r="J55" s="27">
        <v>0.97</v>
      </c>
      <c r="K55" s="27">
        <v>0.94</v>
      </c>
      <c r="L55" s="27">
        <v>1</v>
      </c>
      <c r="M55" s="27"/>
      <c r="N55" s="27"/>
      <c r="O55" s="28"/>
    </row>
  </sheetData>
  <mergeCells count="15">
    <mergeCell ref="B47:B49"/>
    <mergeCell ref="B50:B52"/>
    <mergeCell ref="B53:B55"/>
    <mergeCell ref="B26:B29"/>
    <mergeCell ref="B30:B33"/>
    <mergeCell ref="B34:B37"/>
    <mergeCell ref="B40:C40"/>
    <mergeCell ref="B41:B43"/>
    <mergeCell ref="B44:B46"/>
    <mergeCell ref="B22:B25"/>
    <mergeCell ref="B5:C5"/>
    <mergeCell ref="B6:B9"/>
    <mergeCell ref="B10:B13"/>
    <mergeCell ref="B14:B17"/>
    <mergeCell ref="B18: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7"/>
  <sheetViews>
    <sheetView tabSelected="1" zoomScale="60" zoomScaleNormal="60" workbookViewId="0">
      <selection activeCell="V44" sqref="V44"/>
    </sheetView>
  </sheetViews>
  <sheetFormatPr defaultRowHeight="14.4" x14ac:dyDescent="0.3"/>
  <cols>
    <col min="2" max="2" width="19.5546875" customWidth="1"/>
    <col min="3" max="3" width="21.5546875" customWidth="1"/>
    <col min="4" max="4" width="9.5546875" customWidth="1"/>
    <col min="5" max="5" width="10.5546875" bestFit="1" customWidth="1"/>
    <col min="6" max="8" width="9.5546875" customWidth="1"/>
    <col min="9" max="9" width="2.5546875" customWidth="1"/>
    <col min="10" max="11" width="19.5546875" customWidth="1"/>
    <col min="12" max="12" width="10.5546875" customWidth="1"/>
    <col min="13" max="15" width="9.5546875" customWidth="1"/>
    <col min="16" max="16" width="13.5546875" customWidth="1"/>
  </cols>
  <sheetData>
    <row r="1" spans="1:17" ht="18" x14ac:dyDescent="0.35">
      <c r="A1" s="31"/>
      <c r="B1" s="31" t="s">
        <v>21</v>
      </c>
      <c r="C1" s="31"/>
      <c r="D1" s="31"/>
      <c r="E1" s="31"/>
      <c r="F1" s="31"/>
      <c r="G1" s="31"/>
      <c r="H1" s="31"/>
      <c r="I1" s="31"/>
      <c r="J1" s="31"/>
      <c r="K1" s="31"/>
      <c r="L1" s="31"/>
      <c r="M1" s="31"/>
      <c r="N1" s="31"/>
      <c r="O1" s="31"/>
      <c r="P1" s="31"/>
      <c r="Q1" s="31"/>
    </row>
    <row r="2" spans="1:17" ht="18" x14ac:dyDescent="0.35">
      <c r="A2" s="31"/>
      <c r="B2" s="31" t="s">
        <v>22</v>
      </c>
      <c r="C2" s="31"/>
      <c r="D2" s="31"/>
      <c r="E2" s="31"/>
      <c r="F2" s="31"/>
      <c r="G2" s="31"/>
      <c r="H2" s="31"/>
      <c r="I2" s="31"/>
      <c r="J2" s="31"/>
      <c r="K2" s="31"/>
      <c r="L2" s="31"/>
      <c r="M2" s="31"/>
      <c r="N2" s="31"/>
      <c r="O2" s="31"/>
      <c r="P2" s="31"/>
      <c r="Q2" s="31"/>
    </row>
    <row r="3" spans="1:17" ht="18" x14ac:dyDescent="0.35">
      <c r="A3" s="31"/>
      <c r="B3" s="32" t="s">
        <v>268</v>
      </c>
      <c r="C3" s="31"/>
      <c r="D3" s="31"/>
      <c r="E3" s="31"/>
      <c r="F3" s="31"/>
      <c r="G3" s="31"/>
      <c r="H3" s="31"/>
      <c r="I3" s="31"/>
      <c r="J3" s="31"/>
      <c r="K3" s="31"/>
      <c r="L3" s="31"/>
      <c r="M3" s="31"/>
      <c r="N3" s="31"/>
      <c r="O3" s="31"/>
      <c r="P3" s="31"/>
      <c r="Q3" s="31"/>
    </row>
    <row r="4" spans="1:17" x14ac:dyDescent="0.3">
      <c r="B4" s="1"/>
    </row>
    <row r="5" spans="1:17" ht="30.6" thickBot="1" x14ac:dyDescent="0.45">
      <c r="B5" s="353" t="s">
        <v>23</v>
      </c>
      <c r="C5" s="354"/>
      <c r="D5" s="33" t="s">
        <v>24</v>
      </c>
      <c r="E5" s="33" t="s">
        <v>25</v>
      </c>
      <c r="F5" s="33" t="s">
        <v>26</v>
      </c>
      <c r="G5" s="33" t="s">
        <v>27</v>
      </c>
      <c r="H5" s="34" t="s">
        <v>28</v>
      </c>
      <c r="J5" s="353" t="s">
        <v>29</v>
      </c>
      <c r="K5" s="354"/>
      <c r="L5" s="33" t="s">
        <v>24</v>
      </c>
      <c r="M5" s="33" t="s">
        <v>25</v>
      </c>
      <c r="N5" s="33" t="s">
        <v>26</v>
      </c>
      <c r="O5" s="33" t="s">
        <v>27</v>
      </c>
      <c r="P5" s="34" t="s">
        <v>28</v>
      </c>
    </row>
    <row r="6" spans="1:17" ht="57.6" x14ac:dyDescent="0.3">
      <c r="B6" s="357" t="s">
        <v>159</v>
      </c>
      <c r="C6" s="12" t="s">
        <v>30</v>
      </c>
      <c r="D6" s="13">
        <v>24</v>
      </c>
      <c r="E6" s="86">
        <v>10</v>
      </c>
      <c r="F6" s="4">
        <v>14</v>
      </c>
      <c r="G6" s="4">
        <v>10</v>
      </c>
      <c r="H6" s="5">
        <v>58</v>
      </c>
      <c r="J6" s="357" t="s">
        <v>191</v>
      </c>
      <c r="K6" s="12" t="s">
        <v>245</v>
      </c>
      <c r="L6" s="13">
        <f>CASA!D45+CASA!E45+CASA!F45</f>
        <v>25</v>
      </c>
      <c r="M6" s="4">
        <v>18</v>
      </c>
      <c r="N6" s="4">
        <v>11</v>
      </c>
      <c r="O6" s="4">
        <v>12</v>
      </c>
      <c r="P6" s="5">
        <v>66</v>
      </c>
    </row>
    <row r="7" spans="1:17" ht="43.2" x14ac:dyDescent="0.3">
      <c r="B7" s="358"/>
      <c r="C7" s="14" t="s">
        <v>209</v>
      </c>
      <c r="D7" s="15">
        <v>10</v>
      </c>
      <c r="E7" s="36">
        <v>11</v>
      </c>
      <c r="F7" s="16">
        <v>7</v>
      </c>
      <c r="G7" s="16">
        <v>9</v>
      </c>
      <c r="H7" s="17">
        <v>37</v>
      </c>
      <c r="J7" s="358"/>
      <c r="K7" s="14" t="s">
        <v>194</v>
      </c>
      <c r="L7" s="15">
        <f>CASA!D46+CASA!E46+CASA!F46</f>
        <v>7</v>
      </c>
      <c r="M7" s="16">
        <v>11</v>
      </c>
      <c r="N7" s="16">
        <v>5</v>
      </c>
      <c r="O7" s="16">
        <v>2</v>
      </c>
      <c r="P7" s="17">
        <v>25</v>
      </c>
    </row>
    <row r="8" spans="1:17" ht="29.4" thickBot="1" x14ac:dyDescent="0.35">
      <c r="B8" s="359"/>
      <c r="C8" s="18" t="s">
        <v>31</v>
      </c>
      <c r="D8" s="87">
        <f>D7/D6</f>
        <v>0.41666666666666669</v>
      </c>
      <c r="E8" s="82">
        <v>1</v>
      </c>
      <c r="F8" s="88">
        <v>0.5</v>
      </c>
      <c r="G8" s="82">
        <v>0.9</v>
      </c>
      <c r="H8" s="330">
        <f>H7/H6</f>
        <v>0.63793103448275867</v>
      </c>
      <c r="J8" s="359"/>
      <c r="K8" s="18" t="s">
        <v>31</v>
      </c>
      <c r="L8" s="81">
        <f>L7/L6</f>
        <v>0.28000000000000003</v>
      </c>
      <c r="M8" s="82">
        <v>0.61</v>
      </c>
      <c r="N8" s="82">
        <v>0.45</v>
      </c>
      <c r="O8" s="88">
        <v>0.17</v>
      </c>
      <c r="P8" s="328">
        <v>0.38</v>
      </c>
    </row>
    <row r="9" spans="1:17" ht="57.6" x14ac:dyDescent="0.3">
      <c r="B9" s="358" t="s">
        <v>32</v>
      </c>
      <c r="C9" s="94" t="s">
        <v>33</v>
      </c>
      <c r="D9" s="95">
        <v>161</v>
      </c>
      <c r="E9" s="96">
        <v>199</v>
      </c>
      <c r="F9" s="96">
        <v>77</v>
      </c>
      <c r="G9" s="16">
        <v>86</v>
      </c>
      <c r="H9" s="17">
        <f>D9+E9+F9+G9</f>
        <v>523</v>
      </c>
      <c r="J9" s="358" t="s">
        <v>192</v>
      </c>
      <c r="K9" s="14" t="s">
        <v>248</v>
      </c>
      <c r="L9" s="15">
        <v>48</v>
      </c>
      <c r="M9" s="16">
        <v>17</v>
      </c>
      <c r="N9" s="16">
        <v>29</v>
      </c>
      <c r="O9" s="16">
        <v>21</v>
      </c>
      <c r="P9" s="17">
        <v>115</v>
      </c>
    </row>
    <row r="10" spans="1:17" ht="43.2" x14ac:dyDescent="0.3">
      <c r="B10" s="358"/>
      <c r="C10" s="106" t="s">
        <v>34</v>
      </c>
      <c r="D10" s="172">
        <v>91</v>
      </c>
      <c r="E10" s="173">
        <v>109</v>
      </c>
      <c r="F10" s="173">
        <v>44</v>
      </c>
      <c r="G10" s="24">
        <v>51</v>
      </c>
      <c r="H10" s="25">
        <f>D10+E10+F10+G10</f>
        <v>295</v>
      </c>
      <c r="J10" s="358"/>
      <c r="K10" s="22" t="s">
        <v>194</v>
      </c>
      <c r="L10" s="23">
        <v>12</v>
      </c>
      <c r="M10" s="24">
        <v>28</v>
      </c>
      <c r="N10" s="24">
        <v>14</v>
      </c>
      <c r="O10" s="24">
        <v>30</v>
      </c>
      <c r="P10" s="25">
        <v>84</v>
      </c>
    </row>
    <row r="11" spans="1:17" ht="29.4" thickBot="1" x14ac:dyDescent="0.35">
      <c r="B11" s="359"/>
      <c r="C11" s="35" t="s">
        <v>31</v>
      </c>
      <c r="D11" s="85">
        <f>D10/D9</f>
        <v>0.56521739130434778</v>
      </c>
      <c r="E11" s="308">
        <v>0.55000000000000004</v>
      </c>
      <c r="F11" s="312">
        <v>0.56999999999999995</v>
      </c>
      <c r="G11" s="308">
        <v>0.59</v>
      </c>
      <c r="H11" s="329">
        <f>H10/H9</f>
        <v>0.56405353728489482</v>
      </c>
      <c r="J11" s="359"/>
      <c r="K11" s="18" t="s">
        <v>31</v>
      </c>
      <c r="L11" s="85">
        <f>L10/L9</f>
        <v>0.25</v>
      </c>
      <c r="M11" s="83">
        <f>M10/M9</f>
        <v>1.6470588235294117</v>
      </c>
      <c r="N11" s="308">
        <v>0.48</v>
      </c>
      <c r="O11" s="84">
        <v>1.43</v>
      </c>
      <c r="P11" s="329">
        <v>0.73</v>
      </c>
    </row>
    <row r="13" spans="1:17" ht="30.6" thickBot="1" x14ac:dyDescent="0.45">
      <c r="B13" s="353" t="s">
        <v>35</v>
      </c>
      <c r="C13" s="354"/>
      <c r="D13" s="33" t="s">
        <v>24</v>
      </c>
      <c r="E13" s="33" t="s">
        <v>25</v>
      </c>
      <c r="F13" s="33" t="s">
        <v>26</v>
      </c>
      <c r="G13" s="33" t="s">
        <v>27</v>
      </c>
      <c r="H13" s="34" t="s">
        <v>28</v>
      </c>
      <c r="J13" s="355" t="s">
        <v>36</v>
      </c>
      <c r="K13" s="356"/>
      <c r="L13" s="33" t="s">
        <v>24</v>
      </c>
      <c r="M13" s="33" t="s">
        <v>25</v>
      </c>
      <c r="N13" s="33" t="s">
        <v>26</v>
      </c>
      <c r="O13" s="33" t="s">
        <v>27</v>
      </c>
      <c r="P13" s="34" t="s">
        <v>28</v>
      </c>
    </row>
    <row r="14" spans="1:17" ht="43.2" x14ac:dyDescent="0.3">
      <c r="B14" s="357" t="s">
        <v>210</v>
      </c>
      <c r="C14" s="12" t="s">
        <v>205</v>
      </c>
      <c r="D14" s="13">
        <v>26</v>
      </c>
      <c r="E14" s="4">
        <v>11</v>
      </c>
      <c r="F14" s="4">
        <v>32</v>
      </c>
      <c r="G14" s="4">
        <v>21</v>
      </c>
      <c r="H14" s="5">
        <v>90</v>
      </c>
      <c r="J14" s="357" t="s">
        <v>38</v>
      </c>
      <c r="K14" s="12" t="s">
        <v>39</v>
      </c>
      <c r="L14" s="13">
        <v>9</v>
      </c>
      <c r="M14" s="4">
        <v>7</v>
      </c>
      <c r="N14" s="4">
        <v>6</v>
      </c>
      <c r="O14" s="4">
        <v>7</v>
      </c>
      <c r="P14" s="5">
        <v>7</v>
      </c>
    </row>
    <row r="15" spans="1:17" ht="72" x14ac:dyDescent="0.3">
      <c r="B15" s="358"/>
      <c r="C15" s="14" t="s">
        <v>206</v>
      </c>
      <c r="D15" s="15">
        <v>2</v>
      </c>
      <c r="E15" s="16">
        <v>1</v>
      </c>
      <c r="F15" s="16">
        <v>3</v>
      </c>
      <c r="G15" s="16">
        <v>1</v>
      </c>
      <c r="H15" s="17">
        <v>7</v>
      </c>
      <c r="J15" s="358"/>
      <c r="K15" s="14" t="s">
        <v>40</v>
      </c>
      <c r="L15" s="15">
        <v>5</v>
      </c>
      <c r="M15" s="16">
        <v>6</v>
      </c>
      <c r="N15" s="16">
        <v>5</v>
      </c>
      <c r="O15" s="16">
        <v>7</v>
      </c>
      <c r="P15" s="17">
        <v>6</v>
      </c>
    </row>
    <row r="16" spans="1:17" ht="29.4" thickBot="1" x14ac:dyDescent="0.35">
      <c r="B16" s="359"/>
      <c r="C16" s="18" t="s">
        <v>31</v>
      </c>
      <c r="D16" s="87">
        <v>0.08</v>
      </c>
      <c r="E16" s="88">
        <v>0.09</v>
      </c>
      <c r="F16" s="88">
        <v>0.09</v>
      </c>
      <c r="G16" s="88">
        <v>4.7E-2</v>
      </c>
      <c r="H16" s="330">
        <v>7.7499999999999999E-2</v>
      </c>
      <c r="J16" s="359"/>
      <c r="K16" s="18" t="s">
        <v>31</v>
      </c>
      <c r="L16" s="87">
        <f>L15/L14</f>
        <v>0.55555555555555558</v>
      </c>
      <c r="M16" s="83">
        <f>M15/M14</f>
        <v>0.8571428571428571</v>
      </c>
      <c r="N16" s="83">
        <f>N15/N14</f>
        <v>0.83333333333333337</v>
      </c>
      <c r="O16" s="83">
        <f>O15/O14</f>
        <v>1</v>
      </c>
      <c r="P16" s="84">
        <f>6/7</f>
        <v>0.8571428571428571</v>
      </c>
    </row>
    <row r="17" spans="2:16" ht="29.4" thickBot="1" x14ac:dyDescent="0.35">
      <c r="B17" s="357" t="s">
        <v>41</v>
      </c>
      <c r="C17" s="14" t="s">
        <v>37</v>
      </c>
      <c r="D17" s="15">
        <f>CAC!D38+CAC!E38+CAC!F38</f>
        <v>28</v>
      </c>
      <c r="E17" s="16">
        <v>31</v>
      </c>
      <c r="F17" s="16">
        <v>42</v>
      </c>
      <c r="G17" s="16">
        <v>42</v>
      </c>
      <c r="H17" s="17">
        <v>143</v>
      </c>
      <c r="J17" s="358" t="s">
        <v>200</v>
      </c>
      <c r="K17" s="14" t="s">
        <v>201</v>
      </c>
      <c r="L17" s="15">
        <v>4</v>
      </c>
      <c r="M17" s="16">
        <v>4</v>
      </c>
      <c r="N17" s="96">
        <v>0</v>
      </c>
      <c r="O17" s="16">
        <v>2</v>
      </c>
      <c r="P17" s="17">
        <v>10</v>
      </c>
    </row>
    <row r="18" spans="2:16" ht="43.2" x14ac:dyDescent="0.3">
      <c r="B18" s="358"/>
      <c r="C18" s="335"/>
      <c r="D18" s="336"/>
      <c r="E18" s="337"/>
      <c r="F18" s="337"/>
      <c r="G18" s="337"/>
      <c r="H18" s="338"/>
      <c r="J18" s="358"/>
      <c r="K18" s="12" t="s">
        <v>199</v>
      </c>
      <c r="L18" s="322">
        <v>2</v>
      </c>
      <c r="M18" s="323">
        <v>2</v>
      </c>
      <c r="N18" s="344">
        <v>0</v>
      </c>
      <c r="O18" s="323">
        <v>2</v>
      </c>
      <c r="P18" s="324">
        <v>6</v>
      </c>
    </row>
    <row r="19" spans="2:16" ht="43.2" x14ac:dyDescent="0.3">
      <c r="B19" s="358"/>
      <c r="C19" s="22" t="s">
        <v>42</v>
      </c>
      <c r="D19" s="23">
        <f>CAC!D39+CAC!E39+CAC!F39</f>
        <v>21</v>
      </c>
      <c r="E19" s="24">
        <v>24</v>
      </c>
      <c r="F19" s="24">
        <v>29</v>
      </c>
      <c r="G19" s="24">
        <v>17</v>
      </c>
      <c r="H19" s="25">
        <v>91</v>
      </c>
      <c r="J19" s="358"/>
      <c r="K19" s="22" t="s">
        <v>198</v>
      </c>
      <c r="L19" s="23">
        <v>0</v>
      </c>
      <c r="M19" s="24">
        <v>0</v>
      </c>
      <c r="N19" s="345">
        <v>0</v>
      </c>
      <c r="O19" s="24">
        <v>0</v>
      </c>
      <c r="P19" s="25">
        <v>0</v>
      </c>
    </row>
    <row r="20" spans="2:16" ht="29.4" thickBot="1" x14ac:dyDescent="0.35">
      <c r="B20" s="359"/>
      <c r="C20" s="18" t="s">
        <v>31</v>
      </c>
      <c r="D20" s="83">
        <f>D19/D17</f>
        <v>0.75</v>
      </c>
      <c r="E20" s="84">
        <v>0.77</v>
      </c>
      <c r="F20" s="84">
        <v>0.69</v>
      </c>
      <c r="G20" s="84">
        <v>0.4047</v>
      </c>
      <c r="H20" s="331">
        <v>0.65249999999999997</v>
      </c>
      <c r="J20" s="359"/>
      <c r="K20" s="18" t="s">
        <v>31</v>
      </c>
      <c r="L20" s="85">
        <v>0.5</v>
      </c>
      <c r="M20" s="308">
        <v>0.5</v>
      </c>
      <c r="N20" s="84">
        <v>0</v>
      </c>
      <c r="O20" s="84">
        <v>1</v>
      </c>
      <c r="P20" s="308">
        <f>6/10</f>
        <v>0.6</v>
      </c>
    </row>
    <row r="22" spans="2:16" ht="30.6" thickBot="1" x14ac:dyDescent="0.45">
      <c r="B22" s="360" t="s">
        <v>43</v>
      </c>
      <c r="C22" s="361"/>
      <c r="D22" s="33" t="s">
        <v>24</v>
      </c>
      <c r="E22" s="33" t="s">
        <v>25</v>
      </c>
      <c r="F22" s="33" t="s">
        <v>26</v>
      </c>
      <c r="G22" s="33" t="s">
        <v>27</v>
      </c>
      <c r="H22" s="34" t="s">
        <v>28</v>
      </c>
      <c r="J22" s="360" t="s">
        <v>44</v>
      </c>
      <c r="K22" s="361"/>
      <c r="L22" s="33" t="s">
        <v>24</v>
      </c>
      <c r="M22" s="33" t="s">
        <v>25</v>
      </c>
      <c r="N22" s="33" t="s">
        <v>26</v>
      </c>
      <c r="O22" s="33" t="s">
        <v>27</v>
      </c>
      <c r="P22" s="34" t="s">
        <v>28</v>
      </c>
    </row>
    <row r="23" spans="2:16" ht="45" customHeight="1" x14ac:dyDescent="0.3">
      <c r="B23" s="357" t="s">
        <v>154</v>
      </c>
      <c r="C23" s="12" t="s">
        <v>45</v>
      </c>
      <c r="D23" s="13">
        <v>1</v>
      </c>
      <c r="E23" s="4">
        <v>3</v>
      </c>
      <c r="F23" s="4">
        <v>2</v>
      </c>
      <c r="G23" s="4">
        <v>0</v>
      </c>
      <c r="H23" s="5">
        <v>6</v>
      </c>
      <c r="J23" s="357" t="s">
        <v>261</v>
      </c>
      <c r="K23" s="12" t="s">
        <v>46</v>
      </c>
      <c r="L23" s="92">
        <f>HIYH!D55+HIYH!E55+HIYH!F55</f>
        <v>24</v>
      </c>
      <c r="M23" s="93">
        <v>25</v>
      </c>
      <c r="N23" s="93">
        <v>25</v>
      </c>
      <c r="O23" s="4">
        <v>24</v>
      </c>
      <c r="P23" s="5">
        <f>SUM(L23:O23)</f>
        <v>98</v>
      </c>
    </row>
    <row r="24" spans="2:16" ht="43.2" x14ac:dyDescent="0.3">
      <c r="B24" s="358"/>
      <c r="C24" s="14" t="s">
        <v>155</v>
      </c>
      <c r="D24" s="15">
        <v>1</v>
      </c>
      <c r="E24" s="16">
        <v>3</v>
      </c>
      <c r="F24" s="16">
        <v>1</v>
      </c>
      <c r="G24" s="16">
        <v>0</v>
      </c>
      <c r="H24" s="17">
        <v>4</v>
      </c>
      <c r="J24" s="358"/>
      <c r="K24" s="14" t="s">
        <v>220</v>
      </c>
      <c r="L24" s="95">
        <f>HIYH!D56+HIYH!E56+HIYH!F56</f>
        <v>17</v>
      </c>
      <c r="M24" s="96">
        <v>21</v>
      </c>
      <c r="N24" s="96">
        <v>22</v>
      </c>
      <c r="O24" s="16">
        <v>22</v>
      </c>
      <c r="P24" s="17">
        <f>SUM(L24:O24)</f>
        <v>82</v>
      </c>
    </row>
    <row r="25" spans="2:16" ht="29.4" thickBot="1" x14ac:dyDescent="0.35">
      <c r="B25" s="359"/>
      <c r="C25" s="18" t="s">
        <v>31</v>
      </c>
      <c r="D25" s="81">
        <f>D24/D23</f>
        <v>1</v>
      </c>
      <c r="E25" s="98">
        <v>1</v>
      </c>
      <c r="F25" s="88">
        <v>0.5</v>
      </c>
      <c r="G25" s="82">
        <v>0</v>
      </c>
      <c r="H25" s="332">
        <f>4/6</f>
        <v>0.66666666666666663</v>
      </c>
      <c r="J25" s="359"/>
      <c r="K25" s="18" t="s">
        <v>31</v>
      </c>
      <c r="L25" s="81">
        <f>L24/L23</f>
        <v>0.70833333333333337</v>
      </c>
      <c r="M25" s="82">
        <v>0.84</v>
      </c>
      <c r="N25" s="82">
        <v>0.84</v>
      </c>
      <c r="O25" s="82">
        <v>0.92</v>
      </c>
      <c r="P25" s="328">
        <f>P24/P23</f>
        <v>0.83673469387755106</v>
      </c>
    </row>
    <row r="26" spans="2:16" ht="45" customHeight="1" x14ac:dyDescent="0.3">
      <c r="B26" s="358" t="s">
        <v>153</v>
      </c>
      <c r="C26" s="14" t="s">
        <v>48</v>
      </c>
      <c r="D26" s="15">
        <v>161</v>
      </c>
      <c r="E26" s="16">
        <v>161</v>
      </c>
      <c r="F26" s="16">
        <v>161</v>
      </c>
      <c r="G26" s="16">
        <v>161</v>
      </c>
      <c r="H26" s="17">
        <v>161</v>
      </c>
      <c r="J26" s="358" t="s">
        <v>49</v>
      </c>
      <c r="K26" s="14" t="s">
        <v>50</v>
      </c>
      <c r="L26" s="15">
        <v>14</v>
      </c>
      <c r="M26" s="16">
        <v>15</v>
      </c>
      <c r="N26" s="16">
        <v>21</v>
      </c>
      <c r="O26" s="16">
        <v>21</v>
      </c>
      <c r="P26" s="17">
        <f>SUM(L26:O26)</f>
        <v>71</v>
      </c>
    </row>
    <row r="27" spans="2:16" ht="43.2" x14ac:dyDescent="0.3">
      <c r="B27" s="358"/>
      <c r="C27" s="22" t="s">
        <v>51</v>
      </c>
      <c r="D27" s="23">
        <v>163</v>
      </c>
      <c r="E27" s="24">
        <v>163</v>
      </c>
      <c r="F27" s="24">
        <v>163</v>
      </c>
      <c r="G27" s="24">
        <v>165</v>
      </c>
      <c r="H27" s="25">
        <v>165</v>
      </c>
      <c r="J27" s="358"/>
      <c r="K27" s="22" t="s">
        <v>52</v>
      </c>
      <c r="L27" s="23">
        <v>13</v>
      </c>
      <c r="M27" s="24">
        <v>14</v>
      </c>
      <c r="N27" s="24">
        <v>20</v>
      </c>
      <c r="O27" s="24">
        <v>20</v>
      </c>
      <c r="P27" s="25">
        <f>SUM(L27:O27)</f>
        <v>67</v>
      </c>
    </row>
    <row r="28" spans="2:16" ht="29.4" thickBot="1" x14ac:dyDescent="0.35">
      <c r="B28" s="359"/>
      <c r="C28" s="18" t="s">
        <v>60</v>
      </c>
      <c r="D28" s="85">
        <v>1.24E-2</v>
      </c>
      <c r="E28" s="308">
        <v>0</v>
      </c>
      <c r="F28" s="308">
        <v>0</v>
      </c>
      <c r="G28" s="334">
        <v>2.4799999999999999E-2</v>
      </c>
      <c r="H28" s="334">
        <v>2.4799999999999999E-2</v>
      </c>
      <c r="J28" s="359"/>
      <c r="K28" s="18" t="s">
        <v>31</v>
      </c>
      <c r="L28" s="83">
        <f>L27/L26</f>
        <v>0.9285714285714286</v>
      </c>
      <c r="M28" s="84">
        <v>0.93</v>
      </c>
      <c r="N28" s="84">
        <v>0.95</v>
      </c>
      <c r="O28" s="84">
        <v>0.95</v>
      </c>
      <c r="P28" s="331">
        <f>P27/P26</f>
        <v>0.94366197183098588</v>
      </c>
    </row>
    <row r="30" spans="2:16" ht="30.6" thickBot="1" x14ac:dyDescent="0.45">
      <c r="B30" s="360" t="s">
        <v>211</v>
      </c>
      <c r="C30" s="361"/>
      <c r="D30" s="33" t="s">
        <v>24</v>
      </c>
      <c r="E30" s="33" t="s">
        <v>25</v>
      </c>
      <c r="F30" s="33" t="s">
        <v>26</v>
      </c>
      <c r="G30" s="33" t="s">
        <v>27</v>
      </c>
      <c r="H30" s="34" t="s">
        <v>28</v>
      </c>
      <c r="J30" s="360" t="s">
        <v>238</v>
      </c>
      <c r="K30" s="361"/>
      <c r="L30" s="33" t="s">
        <v>24</v>
      </c>
      <c r="M30" s="33" t="s">
        <v>25</v>
      </c>
      <c r="N30" s="33" t="s">
        <v>26</v>
      </c>
      <c r="O30" s="33" t="s">
        <v>27</v>
      </c>
      <c r="P30" s="34" t="s">
        <v>28</v>
      </c>
    </row>
    <row r="31" spans="2:16" ht="29.4" customHeight="1" thickBot="1" x14ac:dyDescent="0.35">
      <c r="B31" s="357" t="s">
        <v>166</v>
      </c>
      <c r="C31" s="12" t="s">
        <v>165</v>
      </c>
      <c r="D31" s="13">
        <v>16</v>
      </c>
      <c r="E31" s="4">
        <v>16</v>
      </c>
      <c r="F31" s="4">
        <v>14</v>
      </c>
      <c r="G31" s="4">
        <v>20</v>
      </c>
      <c r="H31" s="5">
        <v>20</v>
      </c>
      <c r="J31" s="357" t="s">
        <v>235</v>
      </c>
      <c r="K31" s="12" t="s">
        <v>236</v>
      </c>
      <c r="L31" s="261"/>
      <c r="M31" s="4">
        <v>31</v>
      </c>
      <c r="N31" s="4">
        <v>31</v>
      </c>
      <c r="O31" s="4">
        <v>34</v>
      </c>
      <c r="P31" s="5">
        <v>96</v>
      </c>
    </row>
    <row r="32" spans="2:16" ht="57.6" x14ac:dyDescent="0.3">
      <c r="B32" s="358"/>
      <c r="C32" s="14" t="s">
        <v>164</v>
      </c>
      <c r="D32" s="15">
        <v>16</v>
      </c>
      <c r="E32" s="16">
        <v>16</v>
      </c>
      <c r="F32" s="16">
        <v>14</v>
      </c>
      <c r="G32" s="16">
        <v>20</v>
      </c>
      <c r="H32" s="17">
        <v>20</v>
      </c>
      <c r="J32" s="358"/>
      <c r="K32" s="12" t="s">
        <v>274</v>
      </c>
      <c r="L32" s="255"/>
      <c r="M32" s="16">
        <v>28</v>
      </c>
      <c r="N32" s="16">
        <v>30</v>
      </c>
      <c r="O32" s="16">
        <v>34</v>
      </c>
      <c r="P32" s="17">
        <v>92</v>
      </c>
    </row>
    <row r="33" spans="2:17" ht="29.4" thickBot="1" x14ac:dyDescent="0.35">
      <c r="B33" s="359"/>
      <c r="C33" s="18" t="s">
        <v>212</v>
      </c>
      <c r="D33" s="81">
        <f>D32/D31</f>
        <v>1</v>
      </c>
      <c r="E33" s="98">
        <v>1</v>
      </c>
      <c r="F33" s="82">
        <v>1</v>
      </c>
      <c r="G33" s="82">
        <v>1</v>
      </c>
      <c r="H33" s="328">
        <v>1</v>
      </c>
      <c r="J33" s="359"/>
      <c r="K33" s="18" t="s">
        <v>237</v>
      </c>
      <c r="L33" s="262"/>
      <c r="M33" s="309">
        <f>M32/M31</f>
        <v>0.90322580645161288</v>
      </c>
      <c r="N33" s="82">
        <v>0.9</v>
      </c>
      <c r="O33" s="82">
        <v>1</v>
      </c>
      <c r="P33" s="328">
        <v>0.96</v>
      </c>
    </row>
    <row r="34" spans="2:17" ht="29.1" customHeight="1" x14ac:dyDescent="0.3">
      <c r="B34" s="358" t="s">
        <v>162</v>
      </c>
      <c r="C34" s="14" t="s">
        <v>161</v>
      </c>
      <c r="D34" s="15">
        <v>16</v>
      </c>
      <c r="E34" s="16">
        <v>16</v>
      </c>
      <c r="F34" s="16">
        <v>14</v>
      </c>
      <c r="G34" s="16">
        <v>20</v>
      </c>
      <c r="H34" s="17">
        <v>20</v>
      </c>
      <c r="J34" s="358" t="s">
        <v>259</v>
      </c>
      <c r="K34" s="14" t="s">
        <v>260</v>
      </c>
      <c r="L34" s="255"/>
      <c r="M34" s="96">
        <v>77</v>
      </c>
      <c r="N34" s="16">
        <v>75</v>
      </c>
      <c r="O34" s="16">
        <v>102</v>
      </c>
      <c r="P34" s="17">
        <v>254</v>
      </c>
    </row>
    <row r="35" spans="2:17" ht="43.2" x14ac:dyDescent="0.3">
      <c r="B35" s="358"/>
      <c r="C35" s="40" t="s">
        <v>160</v>
      </c>
      <c r="D35" s="23">
        <v>15</v>
      </c>
      <c r="E35" s="24">
        <v>16</v>
      </c>
      <c r="F35" s="24">
        <v>14</v>
      </c>
      <c r="G35" s="24">
        <v>18</v>
      </c>
      <c r="H35" s="25">
        <v>18</v>
      </c>
      <c r="J35" s="358"/>
      <c r="K35" s="22" t="s">
        <v>273</v>
      </c>
      <c r="L35" s="257"/>
      <c r="M35" s="173">
        <v>77</v>
      </c>
      <c r="N35" s="24">
        <v>75</v>
      </c>
      <c r="O35" s="24">
        <v>102</v>
      </c>
      <c r="P35" s="25">
        <v>254</v>
      </c>
      <c r="Q35" s="265"/>
    </row>
    <row r="36" spans="2:17" ht="29.4" thickBot="1" x14ac:dyDescent="0.35">
      <c r="B36" s="359"/>
      <c r="C36" s="18" t="s">
        <v>31</v>
      </c>
      <c r="D36" s="83">
        <f>D35/D34</f>
        <v>0.9375</v>
      </c>
      <c r="E36" s="84">
        <v>1</v>
      </c>
      <c r="F36" s="84">
        <v>1</v>
      </c>
      <c r="G36" s="84">
        <v>0.9</v>
      </c>
      <c r="H36" s="331">
        <v>0.96</v>
      </c>
      <c r="J36" s="359"/>
      <c r="K36" s="18" t="s">
        <v>31</v>
      </c>
      <c r="L36" s="259"/>
      <c r="M36" s="84">
        <v>1</v>
      </c>
      <c r="N36" s="84">
        <v>1</v>
      </c>
      <c r="O36" s="84">
        <v>1</v>
      </c>
      <c r="P36" s="331">
        <v>1</v>
      </c>
    </row>
    <row r="38" spans="2:17" ht="30.6" thickBot="1" x14ac:dyDescent="0.45">
      <c r="B38" s="360" t="s">
        <v>53</v>
      </c>
      <c r="C38" s="361"/>
      <c r="D38" s="33" t="s">
        <v>24</v>
      </c>
      <c r="E38" s="33" t="s">
        <v>25</v>
      </c>
      <c r="F38" s="33" t="s">
        <v>26</v>
      </c>
      <c r="G38" s="33" t="s">
        <v>27</v>
      </c>
      <c r="H38" s="34" t="s">
        <v>28</v>
      </c>
      <c r="J38" s="360" t="s">
        <v>54</v>
      </c>
      <c r="K38" s="361"/>
      <c r="L38" s="33" t="s">
        <v>24</v>
      </c>
      <c r="M38" s="33" t="s">
        <v>25</v>
      </c>
      <c r="N38" s="33" t="s">
        <v>26</v>
      </c>
      <c r="O38" s="33" t="s">
        <v>27</v>
      </c>
      <c r="P38" s="34" t="s">
        <v>28</v>
      </c>
    </row>
    <row r="39" spans="2:17" ht="29.4" thickBot="1" x14ac:dyDescent="0.35">
      <c r="B39" s="357" t="s">
        <v>55</v>
      </c>
      <c r="C39" s="12" t="s">
        <v>239</v>
      </c>
      <c r="D39" s="340">
        <v>614923</v>
      </c>
      <c r="E39" s="341">
        <f>1558251-D39</f>
        <v>943328</v>
      </c>
      <c r="F39" s="340">
        <v>765578</v>
      </c>
      <c r="G39" s="342">
        <v>699038</v>
      </c>
      <c r="H39" s="342">
        <f>SUM(D39:G39)</f>
        <v>3022867</v>
      </c>
      <c r="J39" s="357" t="s">
        <v>56</v>
      </c>
      <c r="K39" s="12" t="s">
        <v>57</v>
      </c>
      <c r="L39" s="103">
        <v>602</v>
      </c>
      <c r="M39" s="103">
        <v>602</v>
      </c>
      <c r="N39" s="103">
        <v>1112</v>
      </c>
      <c r="O39" s="103">
        <v>6987</v>
      </c>
      <c r="P39" s="333">
        <v>2325</v>
      </c>
    </row>
    <row r="40" spans="2:17" ht="28.8" x14ac:dyDescent="0.3">
      <c r="B40" s="358"/>
      <c r="C40" s="14" t="s">
        <v>240</v>
      </c>
      <c r="D40" s="264">
        <v>620410</v>
      </c>
      <c r="E40" s="100">
        <f>1456759-D40</f>
        <v>836349</v>
      </c>
      <c r="F40" s="343">
        <v>889069</v>
      </c>
      <c r="G40" s="104">
        <v>727927</v>
      </c>
      <c r="H40" s="104">
        <f>SUM(D40:G40)</f>
        <v>3073755</v>
      </c>
      <c r="J40" s="358"/>
      <c r="K40" s="14" t="s">
        <v>58</v>
      </c>
      <c r="L40" s="99">
        <v>646</v>
      </c>
      <c r="M40" s="100">
        <v>1302</v>
      </c>
      <c r="N40" s="100">
        <v>1277</v>
      </c>
      <c r="O40" s="100">
        <v>3041</v>
      </c>
      <c r="P40" s="327">
        <v>1566</v>
      </c>
    </row>
    <row r="41" spans="2:17" ht="29.4" thickBot="1" x14ac:dyDescent="0.35">
      <c r="B41" s="359"/>
      <c r="C41" s="18" t="s">
        <v>59</v>
      </c>
      <c r="D41" s="266">
        <f>D40/D39</f>
        <v>1.0089230684166961</v>
      </c>
      <c r="E41" s="266">
        <f>E40/E39</f>
        <v>0.88659405848230943</v>
      </c>
      <c r="F41" s="314">
        <f>F40/F39</f>
        <v>1.1613042694539288</v>
      </c>
      <c r="G41" s="266">
        <f>G40/G39</f>
        <v>1.0413267948237435</v>
      </c>
      <c r="H41" s="266">
        <f>H40/H39</f>
        <v>1.0168343496422436</v>
      </c>
      <c r="J41" s="359"/>
      <c r="K41" s="97" t="s">
        <v>60</v>
      </c>
      <c r="L41" s="81">
        <v>7.2999999999999995E-2</v>
      </c>
      <c r="M41" s="268">
        <v>1.1599999999999999</v>
      </c>
      <c r="N41" s="268">
        <v>0.15</v>
      </c>
      <c r="O41" s="88">
        <v>-0.56000000000000005</v>
      </c>
      <c r="P41" s="330">
        <v>-0.32</v>
      </c>
    </row>
    <row r="42" spans="2:17" ht="43.2" x14ac:dyDescent="0.3">
      <c r="B42" s="358" t="s">
        <v>61</v>
      </c>
      <c r="C42" s="14" t="s">
        <v>62</v>
      </c>
      <c r="D42" s="255">
        <v>0</v>
      </c>
      <c r="E42" s="256">
        <v>0</v>
      </c>
      <c r="F42" s="256">
        <v>0</v>
      </c>
      <c r="G42" s="16">
        <v>36</v>
      </c>
      <c r="H42" s="17">
        <v>36</v>
      </c>
      <c r="J42" s="358" t="s">
        <v>63</v>
      </c>
      <c r="K42" s="14" t="s">
        <v>64</v>
      </c>
      <c r="L42" s="99">
        <v>80900</v>
      </c>
      <c r="M42" s="263">
        <v>256455</v>
      </c>
      <c r="N42" s="100">
        <v>96900</v>
      </c>
      <c r="O42" s="100">
        <v>415400</v>
      </c>
      <c r="P42" s="104">
        <v>849655</v>
      </c>
    </row>
    <row r="43" spans="2:17" ht="30" customHeight="1" x14ac:dyDescent="0.3">
      <c r="B43" s="358"/>
      <c r="C43" s="22" t="s">
        <v>65</v>
      </c>
      <c r="D43" s="257">
        <v>0</v>
      </c>
      <c r="E43" s="258">
        <v>0</v>
      </c>
      <c r="F43" s="258">
        <v>0</v>
      </c>
      <c r="G43" s="24">
        <v>30</v>
      </c>
      <c r="H43" s="25">
        <v>30</v>
      </c>
      <c r="J43" s="358"/>
      <c r="K43" s="22" t="s">
        <v>262</v>
      </c>
      <c r="L43" s="101">
        <v>86660</v>
      </c>
      <c r="M43" s="263">
        <v>290072</v>
      </c>
      <c r="N43" s="102">
        <v>243743</v>
      </c>
      <c r="O43" s="102">
        <v>544494</v>
      </c>
      <c r="P43" s="105">
        <v>1164698</v>
      </c>
    </row>
    <row r="44" spans="2:17" ht="43.8" thickBot="1" x14ac:dyDescent="0.35">
      <c r="B44" s="359"/>
      <c r="C44" s="35" t="s">
        <v>66</v>
      </c>
      <c r="D44" s="259">
        <v>0</v>
      </c>
      <c r="E44" s="260">
        <v>0</v>
      </c>
      <c r="F44" s="260">
        <v>0</v>
      </c>
      <c r="G44" s="84">
        <f>G43/G42</f>
        <v>0.83333333333333337</v>
      </c>
      <c r="H44" s="84">
        <f>H43/H42</f>
        <v>0.83333333333333337</v>
      </c>
      <c r="J44" s="359"/>
      <c r="K44" s="35" t="s">
        <v>67</v>
      </c>
      <c r="L44" s="83">
        <v>1.07</v>
      </c>
      <c r="M44" s="83">
        <v>1.1299999999999999</v>
      </c>
      <c r="N44" s="311">
        <v>2.5099999999999998</v>
      </c>
      <c r="O44" s="84">
        <v>1.31</v>
      </c>
      <c r="P44" s="331">
        <v>1.37</v>
      </c>
    </row>
    <row r="45" spans="2:17" ht="43.2" x14ac:dyDescent="0.3">
      <c r="B45" s="362" t="s">
        <v>68</v>
      </c>
      <c r="C45" s="94" t="s">
        <v>69</v>
      </c>
      <c r="D45" s="74">
        <v>38</v>
      </c>
      <c r="E45" s="16">
        <v>41</v>
      </c>
      <c r="F45" s="16">
        <v>39</v>
      </c>
      <c r="G45" s="16">
        <v>39</v>
      </c>
      <c r="H45" s="17">
        <v>39</v>
      </c>
      <c r="J45" s="358" t="s">
        <v>70</v>
      </c>
      <c r="K45" s="14" t="s">
        <v>71</v>
      </c>
      <c r="L45" s="15">
        <v>19</v>
      </c>
      <c r="M45" s="16">
        <v>20</v>
      </c>
      <c r="N45" s="16">
        <v>20</v>
      </c>
      <c r="O45" s="16">
        <v>21</v>
      </c>
      <c r="P45" s="17">
        <f>(L45+M45+N45+O45)/4</f>
        <v>20</v>
      </c>
    </row>
    <row r="46" spans="2:17" ht="30" customHeight="1" x14ac:dyDescent="0.3">
      <c r="B46" s="362"/>
      <c r="C46" s="106" t="s">
        <v>72</v>
      </c>
      <c r="D46" s="23">
        <v>41</v>
      </c>
      <c r="E46" s="80">
        <v>41</v>
      </c>
      <c r="F46" s="24">
        <v>39</v>
      </c>
      <c r="G46" s="24">
        <v>41</v>
      </c>
      <c r="H46" s="25">
        <v>40</v>
      </c>
      <c r="J46" s="358"/>
      <c r="K46" s="22" t="s">
        <v>73</v>
      </c>
      <c r="L46" s="23">
        <v>11</v>
      </c>
      <c r="M46" s="80">
        <v>16</v>
      </c>
      <c r="N46" s="80">
        <v>13</v>
      </c>
      <c r="O46" s="24">
        <v>16</v>
      </c>
      <c r="P46" s="346">
        <f>(L46+M46+N46+O46)/4</f>
        <v>14</v>
      </c>
    </row>
    <row r="47" spans="2:17" ht="43.8" thickBot="1" x14ac:dyDescent="0.35">
      <c r="B47" s="363"/>
      <c r="C47" s="107" t="s">
        <v>74</v>
      </c>
      <c r="D47" s="83">
        <f>D46/D45</f>
        <v>1.0789473684210527</v>
      </c>
      <c r="E47" s="83">
        <f>E46/E45</f>
        <v>1</v>
      </c>
      <c r="F47" s="84">
        <v>1</v>
      </c>
      <c r="G47" s="84">
        <v>1</v>
      </c>
      <c r="H47" s="331">
        <v>1</v>
      </c>
      <c r="J47" s="359"/>
      <c r="K47" s="35" t="s">
        <v>75</v>
      </c>
      <c r="L47" s="85">
        <f>L46/L45</f>
        <v>0.57894736842105265</v>
      </c>
      <c r="M47" s="84">
        <f>M46/M45</f>
        <v>0.8</v>
      </c>
      <c r="N47" s="85">
        <f>N46/N45</f>
        <v>0.65</v>
      </c>
      <c r="O47" s="85">
        <f>O46/O45</f>
        <v>0.76190476190476186</v>
      </c>
      <c r="P47" s="85">
        <f>P46/P45</f>
        <v>0.7</v>
      </c>
    </row>
  </sheetData>
  <mergeCells count="32">
    <mergeCell ref="J30:K30"/>
    <mergeCell ref="J31:J33"/>
    <mergeCell ref="J34:J36"/>
    <mergeCell ref="B45:B47"/>
    <mergeCell ref="J45:J47"/>
    <mergeCell ref="B38:C38"/>
    <mergeCell ref="J38:K38"/>
    <mergeCell ref="B39:B41"/>
    <mergeCell ref="J39:J41"/>
    <mergeCell ref="B42:B44"/>
    <mergeCell ref="J42:J44"/>
    <mergeCell ref="B30:C30"/>
    <mergeCell ref="B31:B33"/>
    <mergeCell ref="B34:B36"/>
    <mergeCell ref="J22:K22"/>
    <mergeCell ref="B23:B25"/>
    <mergeCell ref="J23:J25"/>
    <mergeCell ref="B26:B28"/>
    <mergeCell ref="J26:J28"/>
    <mergeCell ref="B22:C22"/>
    <mergeCell ref="B5:C5"/>
    <mergeCell ref="J5:K5"/>
    <mergeCell ref="B6:B8"/>
    <mergeCell ref="J6:J8"/>
    <mergeCell ref="B9:B11"/>
    <mergeCell ref="J9:J11"/>
    <mergeCell ref="B13:C13"/>
    <mergeCell ref="J13:K13"/>
    <mergeCell ref="B14:B16"/>
    <mergeCell ref="J14:J16"/>
    <mergeCell ref="B17:B20"/>
    <mergeCell ref="J17:J20"/>
  </mergeCells>
  <pageMargins left="0.7" right="0.7" top="0.75" bottom="0.75" header="0.3" footer="0.3"/>
  <pageSetup scale="44" orientation="portrait"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C37"/>
  <sheetViews>
    <sheetView topLeftCell="C6" workbookViewId="0">
      <selection activeCell="X49" sqref="X49"/>
    </sheetView>
  </sheetViews>
  <sheetFormatPr defaultRowHeight="14.4" x14ac:dyDescent="0.3"/>
  <sheetData>
    <row r="3" spans="1:3" x14ac:dyDescent="0.3">
      <c r="A3" s="75">
        <v>0.88235294117647056</v>
      </c>
      <c r="B3" s="75">
        <v>1</v>
      </c>
      <c r="C3" s="75">
        <v>0.8571428571428571</v>
      </c>
    </row>
    <row r="4" spans="1:3" x14ac:dyDescent="0.3">
      <c r="A4" t="s">
        <v>76</v>
      </c>
      <c r="B4" t="s">
        <v>77</v>
      </c>
      <c r="C4" t="s">
        <v>78</v>
      </c>
    </row>
    <row r="6" spans="1:3" x14ac:dyDescent="0.3">
      <c r="A6" t="s">
        <v>76</v>
      </c>
      <c r="B6" s="75">
        <v>1</v>
      </c>
    </row>
    <row r="7" spans="1:3" x14ac:dyDescent="0.3">
      <c r="A7" t="s">
        <v>77</v>
      </c>
      <c r="B7" s="75">
        <v>0</v>
      </c>
    </row>
    <row r="8" spans="1:3" x14ac:dyDescent="0.3">
      <c r="A8" s="75" t="s">
        <v>78</v>
      </c>
      <c r="B8" s="75">
        <v>0</v>
      </c>
    </row>
    <row r="11" spans="1:3" x14ac:dyDescent="0.3">
      <c r="A11" t="s">
        <v>76</v>
      </c>
      <c r="B11" s="75">
        <v>0.88</v>
      </c>
    </row>
    <row r="12" spans="1:3" x14ac:dyDescent="0.3">
      <c r="A12" t="s">
        <v>77</v>
      </c>
      <c r="B12" s="75">
        <v>1</v>
      </c>
    </row>
    <row r="13" spans="1:3" x14ac:dyDescent="0.3">
      <c r="A13" s="75" t="s">
        <v>78</v>
      </c>
      <c r="B13" s="75">
        <v>0.86</v>
      </c>
    </row>
    <row r="16" spans="1:3" x14ac:dyDescent="0.3">
      <c r="A16" t="s">
        <v>76</v>
      </c>
      <c r="B16" s="75">
        <v>1</v>
      </c>
    </row>
    <row r="17" spans="1:2" x14ac:dyDescent="0.3">
      <c r="A17" t="s">
        <v>77</v>
      </c>
      <c r="B17" s="75">
        <v>1</v>
      </c>
    </row>
    <row r="18" spans="1:2" x14ac:dyDescent="0.3">
      <c r="A18" s="75" t="s">
        <v>78</v>
      </c>
      <c r="B18" s="75">
        <v>1</v>
      </c>
    </row>
    <row r="20" spans="1:2" x14ac:dyDescent="0.3">
      <c r="A20" t="s">
        <v>76</v>
      </c>
      <c r="B20" s="75">
        <v>0.86</v>
      </c>
    </row>
    <row r="21" spans="1:2" x14ac:dyDescent="0.3">
      <c r="A21" t="s">
        <v>77</v>
      </c>
      <c r="B21" s="75">
        <v>0.87</v>
      </c>
    </row>
    <row r="22" spans="1:2" x14ac:dyDescent="0.3">
      <c r="A22" s="75" t="s">
        <v>78</v>
      </c>
      <c r="B22" s="75">
        <v>0.88</v>
      </c>
    </row>
    <row r="25" spans="1:2" x14ac:dyDescent="0.3">
      <c r="A25" t="s">
        <v>76</v>
      </c>
      <c r="B25" s="75">
        <v>0.64</v>
      </c>
    </row>
    <row r="26" spans="1:2" x14ac:dyDescent="0.3">
      <c r="A26" t="s">
        <v>77</v>
      </c>
      <c r="B26" s="75">
        <v>0.72</v>
      </c>
    </row>
    <row r="27" spans="1:2" x14ac:dyDescent="0.3">
      <c r="A27" t="s">
        <v>78</v>
      </c>
      <c r="B27" s="75">
        <v>0.64</v>
      </c>
    </row>
    <row r="30" spans="1:2" x14ac:dyDescent="0.3">
      <c r="A30" t="s">
        <v>76</v>
      </c>
      <c r="B30" s="75">
        <v>0.56999999999999995</v>
      </c>
    </row>
    <row r="31" spans="1:2" x14ac:dyDescent="0.3">
      <c r="A31" t="s">
        <v>77</v>
      </c>
      <c r="B31" s="75">
        <v>0.71</v>
      </c>
    </row>
    <row r="32" spans="1:2" x14ac:dyDescent="0.3">
      <c r="A32" t="s">
        <v>78</v>
      </c>
      <c r="B32" s="75">
        <v>0.63</v>
      </c>
    </row>
    <row r="35" spans="1:2" x14ac:dyDescent="0.3">
      <c r="A35" t="s">
        <v>76</v>
      </c>
      <c r="B35" s="75">
        <v>1</v>
      </c>
    </row>
    <row r="36" spans="1:2" x14ac:dyDescent="0.3">
      <c r="A36" t="s">
        <v>77</v>
      </c>
      <c r="B36" s="75">
        <v>0</v>
      </c>
    </row>
    <row r="37" spans="1:2" x14ac:dyDescent="0.3">
      <c r="A37" t="s">
        <v>78</v>
      </c>
      <c r="B37" s="75">
        <v>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O40"/>
  <sheetViews>
    <sheetView zoomScale="90" zoomScaleNormal="90" workbookViewId="0">
      <selection activeCell="O17" sqref="O17"/>
    </sheetView>
  </sheetViews>
  <sheetFormatPr defaultRowHeight="14.4" x14ac:dyDescent="0.3"/>
  <cols>
    <col min="2" max="2" width="19.5546875" customWidth="1"/>
    <col min="3" max="3" width="21.5546875" customWidth="1"/>
  </cols>
  <sheetData>
    <row r="1" spans="2:15" x14ac:dyDescent="0.3">
      <c r="B1" t="s">
        <v>21</v>
      </c>
    </row>
    <row r="2" spans="2:15" ht="15.6" x14ac:dyDescent="0.3">
      <c r="B2" t="s">
        <v>79</v>
      </c>
      <c r="E2" s="182" t="s">
        <v>80</v>
      </c>
    </row>
    <row r="3" spans="2:15" x14ac:dyDescent="0.3">
      <c r="B3" t="s">
        <v>81</v>
      </c>
    </row>
    <row r="4" spans="2:15" x14ac:dyDescent="0.3">
      <c r="B4" s="1">
        <v>2022</v>
      </c>
    </row>
    <row r="5" spans="2:15" ht="15" thickBot="1" x14ac:dyDescent="0.35">
      <c r="B5" s="365" t="s">
        <v>82</v>
      </c>
      <c r="C5" s="366"/>
      <c r="D5" s="2" t="s">
        <v>76</v>
      </c>
      <c r="E5" s="2" t="s">
        <v>77</v>
      </c>
      <c r="F5" s="2" t="s">
        <v>83</v>
      </c>
      <c r="G5" s="2" t="s">
        <v>84</v>
      </c>
      <c r="H5" s="2" t="s">
        <v>85</v>
      </c>
      <c r="I5" s="2" t="s">
        <v>86</v>
      </c>
      <c r="J5" s="2" t="s">
        <v>87</v>
      </c>
      <c r="K5" s="2" t="s">
        <v>88</v>
      </c>
      <c r="L5" s="2" t="s">
        <v>89</v>
      </c>
      <c r="M5" s="2" t="s">
        <v>90</v>
      </c>
      <c r="N5" s="2" t="s">
        <v>91</v>
      </c>
      <c r="O5" s="3" t="s">
        <v>92</v>
      </c>
    </row>
    <row r="6" spans="2:15" ht="15" customHeight="1" x14ac:dyDescent="0.3">
      <c r="B6" s="357" t="s">
        <v>93</v>
      </c>
      <c r="C6" s="229" t="s">
        <v>204</v>
      </c>
      <c r="D6" s="4">
        <v>31</v>
      </c>
      <c r="E6" s="4">
        <v>48</v>
      </c>
      <c r="F6" s="4">
        <v>33</v>
      </c>
      <c r="G6" s="4">
        <v>26</v>
      </c>
      <c r="H6" s="4">
        <v>39</v>
      </c>
      <c r="I6" s="4">
        <v>31</v>
      </c>
      <c r="J6" s="4">
        <v>20</v>
      </c>
      <c r="K6" s="4">
        <v>58</v>
      </c>
      <c r="L6" s="4">
        <v>53</v>
      </c>
      <c r="M6" s="4">
        <v>45</v>
      </c>
      <c r="N6" s="4">
        <v>54</v>
      </c>
      <c r="O6" s="5">
        <v>44</v>
      </c>
    </row>
    <row r="7" spans="2:15" x14ac:dyDescent="0.3">
      <c r="B7" s="358"/>
      <c r="C7" s="6" t="s">
        <v>95</v>
      </c>
      <c r="D7" s="29">
        <v>22</v>
      </c>
      <c r="E7" s="29">
        <v>40</v>
      </c>
      <c r="F7" s="29">
        <v>41</v>
      </c>
      <c r="G7" s="29">
        <v>26</v>
      </c>
      <c r="H7" s="29">
        <v>23</v>
      </c>
      <c r="I7" s="29">
        <v>24</v>
      </c>
      <c r="J7" s="29">
        <v>49</v>
      </c>
      <c r="K7" s="29">
        <v>46</v>
      </c>
      <c r="L7" s="29">
        <v>46</v>
      </c>
      <c r="M7" s="29">
        <v>39</v>
      </c>
      <c r="N7" s="29">
        <v>32</v>
      </c>
      <c r="O7" s="30">
        <v>21</v>
      </c>
    </row>
    <row r="8" spans="2:15" ht="15" thickBot="1" x14ac:dyDescent="0.35">
      <c r="B8" s="359"/>
      <c r="C8" s="8" t="s">
        <v>97</v>
      </c>
      <c r="D8" s="8">
        <v>22</v>
      </c>
      <c r="E8" s="8">
        <v>62</v>
      </c>
      <c r="F8" s="8">
        <v>103</v>
      </c>
      <c r="G8" s="6">
        <v>129</v>
      </c>
      <c r="H8" s="6">
        <v>152</v>
      </c>
      <c r="I8" s="6">
        <v>176</v>
      </c>
      <c r="J8" s="6">
        <v>225</v>
      </c>
      <c r="K8" s="6">
        <v>271</v>
      </c>
      <c r="L8" s="6">
        <v>317</v>
      </c>
      <c r="M8" s="6">
        <v>356</v>
      </c>
      <c r="N8" s="6">
        <v>388</v>
      </c>
      <c r="O8" s="7">
        <v>409</v>
      </c>
    </row>
    <row r="9" spans="2:15" ht="15" thickBot="1" x14ac:dyDescent="0.35">
      <c r="B9" s="367" t="s">
        <v>98</v>
      </c>
      <c r="C9" s="93"/>
      <c r="D9" s="4"/>
      <c r="E9" s="4"/>
      <c r="F9" s="4"/>
      <c r="G9" s="8"/>
      <c r="H9" s="8"/>
      <c r="I9" s="8"/>
      <c r="J9" s="8"/>
      <c r="K9" s="8"/>
      <c r="L9" s="8"/>
      <c r="M9" s="8"/>
      <c r="N9" s="8"/>
      <c r="O9" s="9"/>
    </row>
    <row r="10" spans="2:15" ht="15" customHeight="1" x14ac:dyDescent="0.3">
      <c r="B10" s="358"/>
      <c r="C10" s="6" t="s">
        <v>95</v>
      </c>
      <c r="D10" s="29">
        <v>5</v>
      </c>
      <c r="E10" s="29">
        <v>16</v>
      </c>
      <c r="F10" s="29">
        <v>9</v>
      </c>
      <c r="G10" s="10">
        <v>1</v>
      </c>
      <c r="H10" s="10">
        <v>4</v>
      </c>
      <c r="I10" s="10">
        <v>6</v>
      </c>
      <c r="J10" s="10">
        <v>14</v>
      </c>
      <c r="K10" s="10">
        <v>17</v>
      </c>
      <c r="L10" s="10">
        <v>10</v>
      </c>
      <c r="M10" s="10">
        <v>19</v>
      </c>
      <c r="N10" s="10">
        <v>7</v>
      </c>
      <c r="O10" s="11">
        <v>5</v>
      </c>
    </row>
    <row r="11" spans="2:15" ht="15" thickBot="1" x14ac:dyDescent="0.35">
      <c r="B11" s="359"/>
      <c r="C11" s="8" t="s">
        <v>97</v>
      </c>
      <c r="D11" s="8">
        <v>5</v>
      </c>
      <c r="E11" s="8">
        <v>21</v>
      </c>
      <c r="F11" s="8">
        <v>30</v>
      </c>
      <c r="G11" s="29">
        <v>31</v>
      </c>
      <c r="H11" s="29">
        <v>35</v>
      </c>
      <c r="I11" s="29">
        <v>41</v>
      </c>
      <c r="J11" s="29">
        <v>55</v>
      </c>
      <c r="K11" s="29">
        <v>72</v>
      </c>
      <c r="L11" s="29">
        <v>82</v>
      </c>
      <c r="M11" s="29">
        <v>101</v>
      </c>
      <c r="N11" s="29">
        <v>108</v>
      </c>
      <c r="O11" s="30">
        <v>113</v>
      </c>
    </row>
    <row r="12" spans="2:15" x14ac:dyDescent="0.3">
      <c r="B12" s="357" t="s">
        <v>99</v>
      </c>
      <c r="C12" s="93"/>
      <c r="D12" s="4"/>
      <c r="E12" s="4"/>
      <c r="F12" s="4"/>
      <c r="G12" s="6"/>
      <c r="H12" s="6"/>
      <c r="I12" s="6"/>
      <c r="J12" s="6"/>
      <c r="K12" s="6"/>
      <c r="L12" s="6"/>
      <c r="M12" s="6"/>
      <c r="N12" s="6"/>
      <c r="O12" s="7"/>
    </row>
    <row r="13" spans="2:15" ht="15" thickBot="1" x14ac:dyDescent="0.35">
      <c r="B13" s="358"/>
      <c r="C13" s="6" t="s">
        <v>95</v>
      </c>
      <c r="D13" s="29">
        <v>1</v>
      </c>
      <c r="E13" s="29">
        <v>5</v>
      </c>
      <c r="F13" s="29">
        <v>3</v>
      </c>
      <c r="G13" s="8">
        <v>1</v>
      </c>
      <c r="H13" s="8">
        <v>4</v>
      </c>
      <c r="I13" s="8">
        <v>3</v>
      </c>
      <c r="J13" s="8">
        <v>10</v>
      </c>
      <c r="K13" s="8">
        <v>9</v>
      </c>
      <c r="L13" s="8">
        <v>6</v>
      </c>
      <c r="M13" s="8">
        <v>4</v>
      </c>
      <c r="N13" s="8">
        <v>1</v>
      </c>
      <c r="O13" s="9">
        <v>5</v>
      </c>
    </row>
    <row r="14" spans="2:15" ht="15" customHeight="1" thickBot="1" x14ac:dyDescent="0.35">
      <c r="B14" s="359"/>
      <c r="C14" s="8" t="s">
        <v>97</v>
      </c>
      <c r="D14" s="8">
        <v>1</v>
      </c>
      <c r="E14" s="8">
        <v>6</v>
      </c>
      <c r="F14" s="8">
        <v>9</v>
      </c>
      <c r="G14" s="4">
        <v>10</v>
      </c>
      <c r="H14" s="4">
        <v>14</v>
      </c>
      <c r="I14" s="4">
        <v>17</v>
      </c>
      <c r="J14" s="4">
        <v>27</v>
      </c>
      <c r="K14" s="4">
        <v>36</v>
      </c>
      <c r="L14" s="4">
        <v>42</v>
      </c>
      <c r="M14" s="4">
        <v>46</v>
      </c>
      <c r="N14" s="4">
        <v>47</v>
      </c>
      <c r="O14" s="5">
        <v>52</v>
      </c>
    </row>
    <row r="15" spans="2:15" x14ac:dyDescent="0.3">
      <c r="B15" s="357" t="s">
        <v>100</v>
      </c>
      <c r="C15" s="4" t="s">
        <v>101</v>
      </c>
      <c r="D15" s="4"/>
      <c r="E15" s="4"/>
      <c r="F15" s="4"/>
      <c r="G15" s="29"/>
      <c r="H15" s="29"/>
      <c r="I15" s="29"/>
      <c r="J15" s="29"/>
      <c r="K15" s="29"/>
      <c r="L15" s="29"/>
      <c r="M15" s="29"/>
      <c r="N15" s="29"/>
      <c r="O15" s="30"/>
    </row>
    <row r="16" spans="2:15" ht="15" thickBot="1" x14ac:dyDescent="0.35">
      <c r="B16" s="358"/>
      <c r="C16" s="6" t="s">
        <v>95</v>
      </c>
      <c r="D16" s="29">
        <v>5</v>
      </c>
      <c r="E16" s="29">
        <v>12</v>
      </c>
      <c r="F16" s="29">
        <v>11</v>
      </c>
      <c r="G16" s="8">
        <v>8</v>
      </c>
      <c r="H16" s="8">
        <v>11</v>
      </c>
      <c r="I16" s="8">
        <v>12</v>
      </c>
      <c r="J16" s="8">
        <v>15</v>
      </c>
      <c r="K16" s="8">
        <v>16</v>
      </c>
      <c r="L16" s="8">
        <v>11</v>
      </c>
      <c r="M16" s="8">
        <v>23</v>
      </c>
      <c r="N16" s="8">
        <v>14</v>
      </c>
      <c r="O16" s="9">
        <v>5</v>
      </c>
    </row>
    <row r="17" spans="2:15" ht="15" customHeight="1" thickBot="1" x14ac:dyDescent="0.35">
      <c r="B17" s="359"/>
      <c r="C17" s="8" t="s">
        <v>97</v>
      </c>
      <c r="D17" s="8">
        <v>5</v>
      </c>
      <c r="E17" s="8">
        <v>17</v>
      </c>
      <c r="F17" s="8">
        <v>28</v>
      </c>
      <c r="G17" s="4">
        <v>36</v>
      </c>
      <c r="H17" s="4">
        <v>47</v>
      </c>
      <c r="I17" s="4">
        <v>59</v>
      </c>
      <c r="J17" s="4">
        <v>74</v>
      </c>
      <c r="K17" s="4">
        <v>90</v>
      </c>
      <c r="L17" s="4">
        <v>101</v>
      </c>
      <c r="M17" s="4">
        <v>124</v>
      </c>
      <c r="N17" s="4">
        <v>138</v>
      </c>
      <c r="O17" s="5">
        <v>143</v>
      </c>
    </row>
    <row r="18" spans="2:15" x14ac:dyDescent="0.3">
      <c r="B18" s="357" t="s">
        <v>203</v>
      </c>
      <c r="C18" s="4"/>
      <c r="D18" s="4"/>
      <c r="E18" s="4"/>
      <c r="F18" s="4"/>
      <c r="G18" s="29"/>
      <c r="H18" s="29"/>
      <c r="I18" s="29"/>
      <c r="J18" s="29"/>
      <c r="K18" s="29"/>
      <c r="L18" s="29"/>
      <c r="M18" s="29"/>
      <c r="N18" s="29"/>
      <c r="O18" s="30"/>
    </row>
    <row r="19" spans="2:15" x14ac:dyDescent="0.3">
      <c r="B19" s="358"/>
      <c r="C19" s="6" t="s">
        <v>95</v>
      </c>
      <c r="D19" s="29" t="s">
        <v>47</v>
      </c>
      <c r="E19" s="29">
        <v>0</v>
      </c>
      <c r="F19" s="29">
        <v>2</v>
      </c>
      <c r="G19" s="6">
        <v>0</v>
      </c>
      <c r="H19" s="6">
        <v>1</v>
      </c>
      <c r="I19" s="6">
        <v>0</v>
      </c>
      <c r="J19" s="6">
        <v>0</v>
      </c>
      <c r="K19" s="6">
        <v>0</v>
      </c>
      <c r="L19" s="6">
        <v>3</v>
      </c>
      <c r="M19" s="6">
        <v>0</v>
      </c>
      <c r="N19" s="6">
        <v>1</v>
      </c>
      <c r="O19" s="7">
        <v>0</v>
      </c>
    </row>
    <row r="20" spans="2:15" ht="15" thickBot="1" x14ac:dyDescent="0.35">
      <c r="B20" s="358"/>
      <c r="C20" s="6" t="s">
        <v>96</v>
      </c>
      <c r="D20" s="6"/>
      <c r="E20" s="6"/>
      <c r="F20" s="6"/>
      <c r="G20" s="8"/>
      <c r="H20" s="8"/>
      <c r="I20" s="8"/>
      <c r="J20" s="8"/>
      <c r="K20" s="8"/>
      <c r="L20" s="8"/>
      <c r="M20" s="8"/>
      <c r="N20" s="8"/>
      <c r="O20" s="9"/>
    </row>
    <row r="21" spans="2:15" ht="15" customHeight="1" thickBot="1" x14ac:dyDescent="0.35">
      <c r="B21" s="359"/>
      <c r="C21" s="8" t="s">
        <v>97</v>
      </c>
      <c r="D21" s="8">
        <v>0</v>
      </c>
      <c r="E21" s="8">
        <v>0</v>
      </c>
      <c r="F21" s="8">
        <v>2</v>
      </c>
      <c r="G21" s="4">
        <v>2</v>
      </c>
      <c r="H21" s="4">
        <v>3</v>
      </c>
      <c r="I21" s="4">
        <v>3</v>
      </c>
      <c r="J21" s="4">
        <v>3</v>
      </c>
      <c r="K21" s="4">
        <v>3</v>
      </c>
      <c r="L21" s="4">
        <v>6</v>
      </c>
      <c r="M21" s="4">
        <v>6</v>
      </c>
      <c r="N21" s="4">
        <v>7</v>
      </c>
      <c r="O21" s="5">
        <v>7</v>
      </c>
    </row>
    <row r="22" spans="2:15" x14ac:dyDescent="0.3">
      <c r="B22" s="357" t="s">
        <v>202</v>
      </c>
      <c r="C22" s="93"/>
      <c r="D22" s="4"/>
      <c r="E22" s="4"/>
      <c r="F22" s="4"/>
      <c r="G22" s="29"/>
      <c r="H22" s="29"/>
      <c r="I22" s="29"/>
      <c r="J22" s="29"/>
      <c r="K22" s="29"/>
      <c r="L22" s="29"/>
      <c r="M22" s="29"/>
      <c r="N22" s="29"/>
      <c r="O22" s="30"/>
    </row>
    <row r="23" spans="2:15" ht="15" thickBot="1" x14ac:dyDescent="0.35">
      <c r="B23" s="358"/>
      <c r="C23" s="6" t="s">
        <v>95</v>
      </c>
      <c r="D23" s="29">
        <v>4</v>
      </c>
      <c r="E23" s="29">
        <v>8</v>
      </c>
      <c r="F23" s="29">
        <v>9</v>
      </c>
      <c r="G23" s="8">
        <v>8</v>
      </c>
      <c r="H23" s="8">
        <v>8</v>
      </c>
      <c r="I23" s="8">
        <v>8</v>
      </c>
      <c r="J23" s="8">
        <v>10</v>
      </c>
      <c r="K23" s="8">
        <v>10</v>
      </c>
      <c r="L23" s="8">
        <v>9</v>
      </c>
      <c r="M23" s="8">
        <v>10</v>
      </c>
      <c r="N23" s="8">
        <v>6</v>
      </c>
      <c r="O23" s="9">
        <v>1</v>
      </c>
    </row>
    <row r="24" spans="2:15" ht="15" customHeight="1" x14ac:dyDescent="0.3">
      <c r="B24" s="358"/>
      <c r="C24" s="6" t="s">
        <v>96</v>
      </c>
      <c r="D24" s="6"/>
      <c r="E24" s="6"/>
      <c r="F24" s="6"/>
      <c r="G24" s="4"/>
      <c r="H24" s="4"/>
      <c r="I24" s="4"/>
      <c r="J24" s="4"/>
      <c r="K24" s="4"/>
      <c r="L24" s="4"/>
      <c r="M24" s="4"/>
      <c r="N24" s="4"/>
      <c r="O24" s="5"/>
    </row>
    <row r="25" spans="2:15" ht="15" thickBot="1" x14ac:dyDescent="0.35">
      <c r="B25" s="359"/>
      <c r="C25" s="8" t="s">
        <v>97</v>
      </c>
      <c r="D25" s="8">
        <v>4</v>
      </c>
      <c r="E25" s="8">
        <v>12</v>
      </c>
      <c r="F25" s="8">
        <v>21</v>
      </c>
      <c r="G25" s="29">
        <v>29</v>
      </c>
      <c r="H25" s="29">
        <v>37</v>
      </c>
      <c r="I25" s="29">
        <v>45</v>
      </c>
      <c r="J25" s="29">
        <v>55</v>
      </c>
      <c r="K25" s="29">
        <v>65</v>
      </c>
      <c r="L25" s="29">
        <v>74</v>
      </c>
      <c r="M25" s="29">
        <v>84</v>
      </c>
      <c r="N25" s="29">
        <v>90</v>
      </c>
      <c r="O25" s="30">
        <v>91</v>
      </c>
    </row>
    <row r="26" spans="2:15" x14ac:dyDescent="0.3">
      <c r="B26" s="357" t="s">
        <v>102</v>
      </c>
      <c r="C26" s="93"/>
      <c r="D26" s="4"/>
      <c r="E26" s="4"/>
      <c r="F26" s="4"/>
      <c r="G26" s="6"/>
      <c r="H26" s="6"/>
      <c r="I26" s="6"/>
      <c r="J26" s="6"/>
      <c r="K26" s="6"/>
      <c r="L26" s="6"/>
      <c r="M26" s="6"/>
      <c r="N26" s="6"/>
      <c r="O26" s="7"/>
    </row>
    <row r="27" spans="2:15" ht="15" thickBot="1" x14ac:dyDescent="0.35">
      <c r="B27" s="358"/>
      <c r="C27" s="6" t="s">
        <v>95</v>
      </c>
      <c r="D27" s="29">
        <v>1</v>
      </c>
      <c r="E27" s="29">
        <v>1</v>
      </c>
      <c r="F27" s="29">
        <v>1</v>
      </c>
      <c r="G27" s="8">
        <v>1</v>
      </c>
      <c r="H27" s="8">
        <v>0</v>
      </c>
      <c r="I27" s="8">
        <v>0</v>
      </c>
      <c r="J27" s="8">
        <v>3</v>
      </c>
      <c r="K27" s="8">
        <v>3</v>
      </c>
      <c r="L27" s="8">
        <v>3</v>
      </c>
      <c r="M27" s="8">
        <v>3</v>
      </c>
      <c r="N27" s="8">
        <v>3</v>
      </c>
      <c r="O27" s="9">
        <v>3</v>
      </c>
    </row>
    <row r="28" spans="2:15" ht="15" customHeight="1" thickBot="1" x14ac:dyDescent="0.35">
      <c r="B28" s="359"/>
      <c r="C28" s="8" t="s">
        <v>97</v>
      </c>
      <c r="D28" s="8">
        <v>1</v>
      </c>
      <c r="E28" s="8">
        <v>1</v>
      </c>
      <c r="F28" s="8">
        <v>1</v>
      </c>
      <c r="G28" s="4">
        <v>2</v>
      </c>
      <c r="H28" s="4">
        <v>2</v>
      </c>
      <c r="I28" s="4">
        <v>2</v>
      </c>
      <c r="J28" s="4">
        <v>4</v>
      </c>
      <c r="K28" s="4">
        <v>4</v>
      </c>
      <c r="L28" s="4">
        <v>4</v>
      </c>
      <c r="M28" s="4">
        <v>4</v>
      </c>
      <c r="N28" s="4">
        <v>4</v>
      </c>
      <c r="O28" s="4">
        <v>4</v>
      </c>
    </row>
    <row r="29" spans="2:15" x14ac:dyDescent="0.3">
      <c r="B29" s="357" t="s">
        <v>103</v>
      </c>
      <c r="C29" s="93"/>
      <c r="D29" s="4"/>
      <c r="E29" s="4"/>
      <c r="F29" s="4"/>
      <c r="G29" s="29"/>
      <c r="H29" s="29"/>
      <c r="I29" s="29"/>
      <c r="J29" s="29"/>
      <c r="K29" s="29"/>
      <c r="L29" s="29"/>
      <c r="M29" s="29"/>
      <c r="N29" s="29"/>
      <c r="O29" s="30"/>
    </row>
    <row r="30" spans="2:15" x14ac:dyDescent="0.3">
      <c r="B30" s="358"/>
      <c r="C30" s="6" t="s">
        <v>95</v>
      </c>
      <c r="D30" s="29">
        <v>37.5</v>
      </c>
      <c r="E30" s="29">
        <v>37.5</v>
      </c>
      <c r="F30" s="29">
        <v>37.5</v>
      </c>
      <c r="G30" s="6">
        <v>37.5</v>
      </c>
      <c r="H30" s="6">
        <v>0</v>
      </c>
      <c r="I30" s="6">
        <v>0</v>
      </c>
      <c r="J30" s="6">
        <v>112.5</v>
      </c>
      <c r="K30" s="6">
        <v>112.5</v>
      </c>
      <c r="L30" s="6">
        <v>112.5</v>
      </c>
      <c r="M30" s="6">
        <v>112.5</v>
      </c>
      <c r="N30" s="6">
        <v>112.5</v>
      </c>
      <c r="O30" s="7">
        <v>112.5</v>
      </c>
    </row>
    <row r="31" spans="2:15" ht="15" thickBot="1" x14ac:dyDescent="0.35">
      <c r="B31" s="359"/>
      <c r="C31" s="8" t="s">
        <v>97</v>
      </c>
      <c r="D31" s="8">
        <v>37.5</v>
      </c>
      <c r="E31" s="8">
        <v>75</v>
      </c>
      <c r="F31" s="8">
        <v>112.5</v>
      </c>
      <c r="G31" s="8">
        <v>150</v>
      </c>
      <c r="H31" s="8">
        <v>150</v>
      </c>
      <c r="I31" s="8">
        <v>150</v>
      </c>
      <c r="J31" s="8">
        <v>262.5</v>
      </c>
      <c r="K31" s="8">
        <v>375</v>
      </c>
      <c r="L31" s="8">
        <v>487.5</v>
      </c>
      <c r="M31" s="8">
        <v>600</v>
      </c>
      <c r="N31" s="8">
        <v>712.5</v>
      </c>
      <c r="O31" s="9">
        <v>825</v>
      </c>
    </row>
    <row r="34" spans="2:15" ht="15" thickBot="1" x14ac:dyDescent="0.35">
      <c r="B34" s="365" t="s">
        <v>104</v>
      </c>
      <c r="C34" s="366"/>
      <c r="D34" s="2" t="s">
        <v>76</v>
      </c>
      <c r="E34" s="2" t="s">
        <v>77</v>
      </c>
      <c r="F34" s="2" t="s">
        <v>83</v>
      </c>
      <c r="G34" s="2" t="s">
        <v>84</v>
      </c>
      <c r="H34" s="2" t="s">
        <v>85</v>
      </c>
      <c r="I34" s="2" t="s">
        <v>86</v>
      </c>
      <c r="J34" s="2" t="s">
        <v>87</v>
      </c>
      <c r="K34" s="2" t="s">
        <v>88</v>
      </c>
      <c r="L34" s="2" t="s">
        <v>89</v>
      </c>
      <c r="M34" s="2" t="s">
        <v>90</v>
      </c>
      <c r="N34" s="2" t="s">
        <v>91</v>
      </c>
      <c r="O34" s="3" t="s">
        <v>92</v>
      </c>
    </row>
    <row r="35" spans="2:15" ht="45" customHeight="1" x14ac:dyDescent="0.3">
      <c r="B35" s="357" t="s">
        <v>210</v>
      </c>
      <c r="C35" s="12" t="s">
        <v>205</v>
      </c>
      <c r="D35" s="13">
        <v>14</v>
      </c>
      <c r="E35" s="4">
        <v>7</v>
      </c>
      <c r="F35" s="4">
        <v>5</v>
      </c>
      <c r="G35" s="4">
        <v>3</v>
      </c>
      <c r="H35" s="4">
        <v>4</v>
      </c>
      <c r="I35" s="4">
        <v>4</v>
      </c>
      <c r="J35" s="4">
        <v>11</v>
      </c>
      <c r="K35" s="4">
        <v>10</v>
      </c>
      <c r="L35" s="4">
        <v>11</v>
      </c>
      <c r="M35" s="4">
        <v>5</v>
      </c>
      <c r="N35" s="4">
        <v>10</v>
      </c>
      <c r="O35" s="5">
        <v>6</v>
      </c>
    </row>
    <row r="36" spans="2:15" ht="72" x14ac:dyDescent="0.3">
      <c r="B36" s="358"/>
      <c r="C36" s="14" t="s">
        <v>206</v>
      </c>
      <c r="D36" s="251" t="s">
        <v>47</v>
      </c>
      <c r="E36" s="16">
        <v>0</v>
      </c>
      <c r="F36" s="16">
        <v>2</v>
      </c>
      <c r="G36" s="16">
        <v>0</v>
      </c>
      <c r="H36" s="16">
        <v>1</v>
      </c>
      <c r="I36" s="16">
        <v>0</v>
      </c>
      <c r="J36" s="16">
        <v>0</v>
      </c>
      <c r="K36" s="16">
        <v>0</v>
      </c>
      <c r="L36" s="16">
        <v>3</v>
      </c>
      <c r="M36" s="16">
        <v>0</v>
      </c>
      <c r="N36" s="16">
        <v>1</v>
      </c>
      <c r="O36" s="17">
        <v>0</v>
      </c>
    </row>
    <row r="37" spans="2:15" ht="29.4" thickBot="1" x14ac:dyDescent="0.35">
      <c r="B37" s="359"/>
      <c r="C37" s="18" t="s">
        <v>31</v>
      </c>
      <c r="D37" s="252" t="s">
        <v>47</v>
      </c>
      <c r="E37" s="19">
        <v>0</v>
      </c>
      <c r="F37" s="19">
        <v>0.4</v>
      </c>
      <c r="G37" s="19">
        <v>0</v>
      </c>
      <c r="H37" s="19">
        <v>0.25</v>
      </c>
      <c r="I37" s="19">
        <v>0</v>
      </c>
      <c r="J37" s="19">
        <v>0</v>
      </c>
      <c r="K37" s="19">
        <v>0</v>
      </c>
      <c r="L37" s="19">
        <v>0.27</v>
      </c>
      <c r="M37" s="20">
        <v>0</v>
      </c>
      <c r="N37" s="20">
        <v>0.1</v>
      </c>
      <c r="O37" s="21">
        <v>0</v>
      </c>
    </row>
    <row r="38" spans="2:15" ht="30" customHeight="1" x14ac:dyDescent="0.3">
      <c r="B38" s="364" t="s">
        <v>231</v>
      </c>
      <c r="C38" s="14" t="s">
        <v>232</v>
      </c>
      <c r="D38" s="15">
        <v>5</v>
      </c>
      <c r="E38" s="16">
        <v>11</v>
      </c>
      <c r="F38" s="16">
        <v>12</v>
      </c>
      <c r="G38" s="16">
        <v>8</v>
      </c>
      <c r="H38" s="16">
        <v>11</v>
      </c>
      <c r="I38" s="16">
        <v>12</v>
      </c>
      <c r="J38" s="16">
        <v>15</v>
      </c>
      <c r="K38" s="16">
        <v>16</v>
      </c>
      <c r="L38" s="16">
        <v>11</v>
      </c>
      <c r="M38" s="16">
        <v>23</v>
      </c>
      <c r="N38" s="16">
        <v>14</v>
      </c>
      <c r="O38" s="17">
        <v>5</v>
      </c>
    </row>
    <row r="39" spans="2:15" ht="57.6" x14ac:dyDescent="0.3">
      <c r="B39" s="358"/>
      <c r="C39" s="22" t="s">
        <v>233</v>
      </c>
      <c r="D39" s="23">
        <v>4</v>
      </c>
      <c r="E39" s="24">
        <v>8</v>
      </c>
      <c r="F39" s="24">
        <v>9</v>
      </c>
      <c r="G39" s="24">
        <v>8</v>
      </c>
      <c r="H39" s="24">
        <v>8</v>
      </c>
      <c r="I39" s="24">
        <v>8</v>
      </c>
      <c r="J39" s="24">
        <v>10</v>
      </c>
      <c r="K39" s="24">
        <v>10</v>
      </c>
      <c r="L39" s="24">
        <v>9</v>
      </c>
      <c r="M39" s="24">
        <v>10</v>
      </c>
      <c r="N39" s="24">
        <v>6</v>
      </c>
      <c r="O39" s="25">
        <v>1</v>
      </c>
    </row>
    <row r="40" spans="2:15" ht="29.4" thickBot="1" x14ac:dyDescent="0.35">
      <c r="B40" s="359"/>
      <c r="C40" s="18" t="s">
        <v>31</v>
      </c>
      <c r="D40" s="19">
        <v>0.8</v>
      </c>
      <c r="E40" s="19">
        <v>0.73</v>
      </c>
      <c r="F40" s="19">
        <v>0.75</v>
      </c>
      <c r="G40" s="19">
        <v>1</v>
      </c>
      <c r="H40" s="19">
        <v>0.73</v>
      </c>
      <c r="I40" s="19">
        <v>0.66</v>
      </c>
      <c r="J40" s="19">
        <v>0.67</v>
      </c>
      <c r="K40" s="19">
        <v>0.63</v>
      </c>
      <c r="L40" s="19">
        <v>0.81</v>
      </c>
      <c r="M40" s="27">
        <v>0.434</v>
      </c>
      <c r="N40" s="27">
        <v>0.42799999999999999</v>
      </c>
      <c r="O40" s="28">
        <v>0.2</v>
      </c>
    </row>
  </sheetData>
  <mergeCells count="12">
    <mergeCell ref="B38:B40"/>
    <mergeCell ref="B5:C5"/>
    <mergeCell ref="B22:B25"/>
    <mergeCell ref="B26:B28"/>
    <mergeCell ref="B29:B31"/>
    <mergeCell ref="B34:C34"/>
    <mergeCell ref="B35:B37"/>
    <mergeCell ref="B9:B11"/>
    <mergeCell ref="B6:B8"/>
    <mergeCell ref="B12:B14"/>
    <mergeCell ref="B15:B17"/>
    <mergeCell ref="B18:B21"/>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O51"/>
  <sheetViews>
    <sheetView topLeftCell="B4" workbookViewId="0">
      <selection activeCell="E8" sqref="E8"/>
    </sheetView>
  </sheetViews>
  <sheetFormatPr defaultRowHeight="14.4" x14ac:dyDescent="0.3"/>
  <cols>
    <col min="2" max="2" width="19.5546875" customWidth="1"/>
    <col min="3" max="3" width="21.5546875" customWidth="1"/>
  </cols>
  <sheetData>
    <row r="1" spans="2:15" x14ac:dyDescent="0.3">
      <c r="B1" t="s">
        <v>21</v>
      </c>
    </row>
    <row r="2" spans="2:15" x14ac:dyDescent="0.3">
      <c r="B2" t="s">
        <v>79</v>
      </c>
    </row>
    <row r="3" spans="2:15" x14ac:dyDescent="0.3">
      <c r="B3" t="s">
        <v>105</v>
      </c>
    </row>
    <row r="4" spans="2:15" x14ac:dyDescent="0.3">
      <c r="B4" s="1">
        <v>2022</v>
      </c>
    </row>
    <row r="5" spans="2:15" x14ac:dyDescent="0.3">
      <c r="B5" s="372" t="s">
        <v>190</v>
      </c>
      <c r="C5" s="372"/>
      <c r="D5" s="222" t="s">
        <v>76</v>
      </c>
      <c r="E5" s="222" t="s">
        <v>77</v>
      </c>
      <c r="F5" s="222" t="s">
        <v>83</v>
      </c>
      <c r="G5" s="222" t="s">
        <v>84</v>
      </c>
      <c r="H5" s="222" t="s">
        <v>85</v>
      </c>
      <c r="I5" s="222" t="s">
        <v>86</v>
      </c>
      <c r="J5" s="222" t="s">
        <v>243</v>
      </c>
      <c r="K5" s="222" t="s">
        <v>88</v>
      </c>
      <c r="L5" s="222" t="s">
        <v>244</v>
      </c>
      <c r="M5" s="222" t="s">
        <v>90</v>
      </c>
      <c r="N5" s="222" t="s">
        <v>91</v>
      </c>
      <c r="O5" s="222" t="s">
        <v>92</v>
      </c>
    </row>
    <row r="6" spans="2:15" ht="28.8" x14ac:dyDescent="0.3">
      <c r="B6" s="232" t="s">
        <v>189</v>
      </c>
      <c r="C6" s="219" t="s">
        <v>95</v>
      </c>
      <c r="D6" s="211">
        <v>43</v>
      </c>
      <c r="E6" s="211">
        <v>42</v>
      </c>
      <c r="F6" s="211">
        <v>41</v>
      </c>
      <c r="G6" s="211">
        <v>43</v>
      </c>
      <c r="H6" s="211">
        <v>40</v>
      </c>
      <c r="I6" s="211">
        <v>40</v>
      </c>
      <c r="J6" s="211">
        <v>40</v>
      </c>
      <c r="K6" s="211">
        <v>40</v>
      </c>
      <c r="L6" s="211">
        <v>37</v>
      </c>
      <c r="M6" s="211">
        <v>36</v>
      </c>
      <c r="N6" s="211">
        <v>43</v>
      </c>
      <c r="O6" s="211">
        <v>40</v>
      </c>
    </row>
    <row r="7" spans="2:15" ht="28.8" x14ac:dyDescent="0.3">
      <c r="B7" s="233" t="s">
        <v>188</v>
      </c>
      <c r="C7" s="217" t="s">
        <v>95</v>
      </c>
      <c r="D7" s="216">
        <v>12</v>
      </c>
      <c r="E7" s="216">
        <v>12</v>
      </c>
      <c r="F7" s="216">
        <v>11</v>
      </c>
      <c r="G7" s="216">
        <v>15</v>
      </c>
      <c r="H7" s="216">
        <v>15</v>
      </c>
      <c r="I7" s="216">
        <v>15</v>
      </c>
      <c r="J7" s="216">
        <v>15</v>
      </c>
      <c r="K7" s="216">
        <v>15</v>
      </c>
      <c r="L7" s="216">
        <v>15</v>
      </c>
      <c r="M7" s="216">
        <v>14</v>
      </c>
      <c r="N7" s="216">
        <v>15</v>
      </c>
      <c r="O7" s="216">
        <v>15</v>
      </c>
    </row>
    <row r="8" spans="2:15" ht="28.8" x14ac:dyDescent="0.3">
      <c r="B8" s="232" t="s">
        <v>246</v>
      </c>
      <c r="C8" s="219" t="s">
        <v>95</v>
      </c>
      <c r="D8" s="211">
        <v>122</v>
      </c>
      <c r="E8" s="211">
        <v>122</v>
      </c>
      <c r="F8" s="211">
        <v>123</v>
      </c>
      <c r="G8" s="211">
        <v>123</v>
      </c>
      <c r="H8" s="211">
        <v>118</v>
      </c>
      <c r="I8" s="211">
        <v>115</v>
      </c>
      <c r="J8" s="211">
        <v>120</v>
      </c>
      <c r="K8" s="211">
        <v>138</v>
      </c>
      <c r="L8" s="211">
        <v>132</v>
      </c>
      <c r="M8" s="218">
        <v>120</v>
      </c>
      <c r="N8" s="218">
        <v>130</v>
      </c>
      <c r="O8" s="218">
        <v>123</v>
      </c>
    </row>
    <row r="9" spans="2:15" ht="28.8" x14ac:dyDescent="0.3">
      <c r="B9" s="233" t="s">
        <v>247</v>
      </c>
      <c r="C9" s="217" t="s">
        <v>95</v>
      </c>
      <c r="D9" s="216">
        <v>28</v>
      </c>
      <c r="E9" s="216">
        <v>30</v>
      </c>
      <c r="F9" s="216">
        <v>29</v>
      </c>
      <c r="G9" s="216">
        <v>33</v>
      </c>
      <c r="H9" s="216">
        <v>30</v>
      </c>
      <c r="I9" s="216">
        <v>30</v>
      </c>
      <c r="J9" s="216">
        <v>32</v>
      </c>
      <c r="K9" s="216">
        <v>42</v>
      </c>
      <c r="L9" s="216">
        <v>41</v>
      </c>
      <c r="M9" s="215">
        <v>39</v>
      </c>
      <c r="N9" s="215">
        <v>38</v>
      </c>
      <c r="O9" s="215">
        <v>35</v>
      </c>
    </row>
    <row r="10" spans="2:15" ht="28.8" x14ac:dyDescent="0.3">
      <c r="B10" s="232" t="s">
        <v>183</v>
      </c>
      <c r="C10" s="219" t="s">
        <v>95</v>
      </c>
      <c r="D10" s="211">
        <v>12</v>
      </c>
      <c r="E10" s="211">
        <v>5</v>
      </c>
      <c r="F10" s="211">
        <v>7</v>
      </c>
      <c r="G10" s="211">
        <v>17</v>
      </c>
      <c r="H10" s="211">
        <v>7</v>
      </c>
      <c r="I10" s="211">
        <v>8</v>
      </c>
      <c r="J10" s="211">
        <v>10</v>
      </c>
      <c r="K10" s="211">
        <v>7</v>
      </c>
      <c r="L10" s="211">
        <v>7</v>
      </c>
      <c r="M10" s="218">
        <v>5</v>
      </c>
      <c r="N10" s="218">
        <v>18</v>
      </c>
      <c r="O10" s="218">
        <v>12</v>
      </c>
    </row>
    <row r="11" spans="2:15" ht="28.8" x14ac:dyDescent="0.3">
      <c r="B11" s="233" t="s">
        <v>187</v>
      </c>
      <c r="C11" s="217" t="s">
        <v>95</v>
      </c>
      <c r="D11" s="271">
        <v>124</v>
      </c>
      <c r="E11" s="271">
        <v>160</v>
      </c>
      <c r="F11" s="271">
        <v>185</v>
      </c>
      <c r="G11" s="271">
        <v>210</v>
      </c>
      <c r="H11" s="271">
        <v>213</v>
      </c>
      <c r="I11" s="271">
        <v>205</v>
      </c>
      <c r="J11" s="221">
        <v>193</v>
      </c>
      <c r="K11" s="221">
        <v>206</v>
      </c>
      <c r="L11" s="221">
        <v>200</v>
      </c>
      <c r="M11" s="220">
        <v>203</v>
      </c>
      <c r="N11" s="220">
        <v>202</v>
      </c>
      <c r="O11" s="220">
        <v>185</v>
      </c>
    </row>
    <row r="12" spans="2:15" ht="28.8" x14ac:dyDescent="0.3">
      <c r="B12" s="232" t="s">
        <v>186</v>
      </c>
      <c r="C12" s="219" t="s">
        <v>95</v>
      </c>
      <c r="D12" s="212">
        <v>29</v>
      </c>
      <c r="E12" s="212">
        <v>42</v>
      </c>
      <c r="F12" s="212">
        <v>60</v>
      </c>
      <c r="G12" s="212">
        <v>134</v>
      </c>
      <c r="H12" s="212">
        <v>126</v>
      </c>
      <c r="I12" s="212">
        <v>122</v>
      </c>
      <c r="J12" s="218">
        <v>117</v>
      </c>
      <c r="K12" s="218">
        <v>121</v>
      </c>
      <c r="L12" s="218">
        <v>111</v>
      </c>
      <c r="M12" s="218">
        <v>110</v>
      </c>
      <c r="N12" s="218">
        <v>111</v>
      </c>
      <c r="O12" s="218">
        <v>111</v>
      </c>
    </row>
    <row r="13" spans="2:15" ht="28.8" x14ac:dyDescent="0.3">
      <c r="B13" s="233" t="s">
        <v>185</v>
      </c>
      <c r="C13" s="217" t="s">
        <v>95</v>
      </c>
      <c r="D13" s="271">
        <v>5</v>
      </c>
      <c r="E13" s="271">
        <v>19</v>
      </c>
      <c r="F13" s="271">
        <v>18</v>
      </c>
      <c r="G13" s="271">
        <v>3</v>
      </c>
      <c r="H13" s="271">
        <v>9</v>
      </c>
      <c r="I13" s="271">
        <v>5</v>
      </c>
      <c r="J13" s="215">
        <v>0</v>
      </c>
      <c r="K13" s="215">
        <v>23</v>
      </c>
      <c r="L13" s="215">
        <v>6</v>
      </c>
      <c r="M13" s="215">
        <v>11</v>
      </c>
      <c r="N13" s="215">
        <v>6</v>
      </c>
      <c r="O13" s="215">
        <v>4</v>
      </c>
    </row>
    <row r="14" spans="2:15" ht="30.75" customHeight="1" x14ac:dyDescent="0.3">
      <c r="B14" s="232" t="s">
        <v>184</v>
      </c>
      <c r="C14" s="219" t="s">
        <v>95</v>
      </c>
      <c r="D14" s="212">
        <v>5</v>
      </c>
      <c r="E14" s="212">
        <v>4</v>
      </c>
      <c r="F14" s="212">
        <v>16</v>
      </c>
      <c r="G14" s="212">
        <v>4</v>
      </c>
      <c r="H14" s="212">
        <v>6</v>
      </c>
      <c r="I14" s="212">
        <v>8</v>
      </c>
      <c r="J14" s="211">
        <v>1</v>
      </c>
      <c r="K14" s="211">
        <v>8</v>
      </c>
      <c r="L14" s="211">
        <v>2</v>
      </c>
      <c r="M14" s="211">
        <v>5</v>
      </c>
      <c r="N14" s="211">
        <v>5</v>
      </c>
      <c r="O14" s="211">
        <v>2</v>
      </c>
    </row>
    <row r="15" spans="2:15" ht="57.6" x14ac:dyDescent="0.3">
      <c r="B15" s="233" t="s">
        <v>182</v>
      </c>
      <c r="C15" s="217" t="s">
        <v>95</v>
      </c>
      <c r="D15" s="216">
        <v>9</v>
      </c>
      <c r="E15" s="216">
        <v>4</v>
      </c>
      <c r="F15" s="216">
        <v>6</v>
      </c>
      <c r="G15" s="216">
        <v>17</v>
      </c>
      <c r="H15" s="216">
        <v>4</v>
      </c>
      <c r="I15" s="216">
        <v>8</v>
      </c>
      <c r="J15" s="215">
        <v>9</v>
      </c>
      <c r="K15" s="215">
        <v>6</v>
      </c>
      <c r="L15" s="215">
        <v>6</v>
      </c>
      <c r="M15" s="215">
        <v>3</v>
      </c>
      <c r="N15" s="215">
        <v>18</v>
      </c>
      <c r="O15" s="215">
        <v>10</v>
      </c>
    </row>
    <row r="16" spans="2:15" ht="75" customHeight="1" x14ac:dyDescent="0.3">
      <c r="B16" s="232" t="s">
        <v>181</v>
      </c>
      <c r="C16" s="219" t="s">
        <v>95</v>
      </c>
      <c r="D16" s="211">
        <v>4</v>
      </c>
      <c r="E16" s="211">
        <v>2</v>
      </c>
      <c r="F16" s="211">
        <v>1</v>
      </c>
      <c r="G16" s="211">
        <v>4</v>
      </c>
      <c r="H16" s="211">
        <v>5</v>
      </c>
      <c r="I16" s="211">
        <v>0</v>
      </c>
      <c r="J16" s="214">
        <v>0</v>
      </c>
      <c r="K16" s="214">
        <v>1</v>
      </c>
      <c r="L16" s="214">
        <v>0</v>
      </c>
      <c r="M16" s="213">
        <v>2</v>
      </c>
      <c r="N16" s="213">
        <v>3</v>
      </c>
      <c r="O16" s="213">
        <v>3</v>
      </c>
    </row>
    <row r="17" spans="2:15" ht="28.8" x14ac:dyDescent="0.3">
      <c r="B17" s="233" t="s">
        <v>180</v>
      </c>
      <c r="C17" s="217" t="s">
        <v>95</v>
      </c>
      <c r="D17" s="216">
        <v>0</v>
      </c>
      <c r="E17" s="216">
        <v>0</v>
      </c>
      <c r="F17" s="216">
        <v>0</v>
      </c>
      <c r="G17" s="216">
        <v>7</v>
      </c>
      <c r="H17" s="216">
        <v>0</v>
      </c>
      <c r="I17" s="216">
        <v>0</v>
      </c>
      <c r="J17" s="216">
        <v>0</v>
      </c>
      <c r="K17" s="216">
        <v>0</v>
      </c>
      <c r="L17" s="216">
        <v>0</v>
      </c>
      <c r="M17" s="6">
        <v>0</v>
      </c>
      <c r="N17" s="6">
        <v>11</v>
      </c>
      <c r="O17" s="6">
        <v>0</v>
      </c>
    </row>
    <row r="18" spans="2:15" ht="28.8" x14ac:dyDescent="0.3">
      <c r="B18" s="232" t="s">
        <v>179</v>
      </c>
      <c r="C18" s="219" t="s">
        <v>95</v>
      </c>
      <c r="D18" s="211">
        <v>0</v>
      </c>
      <c r="E18" s="211">
        <v>0</v>
      </c>
      <c r="F18" s="211">
        <v>0</v>
      </c>
      <c r="G18" s="211">
        <v>4</v>
      </c>
      <c r="H18" s="211">
        <v>0</v>
      </c>
      <c r="I18" s="211">
        <v>0</v>
      </c>
      <c r="J18" s="211">
        <v>0</v>
      </c>
      <c r="K18" s="211">
        <v>0</v>
      </c>
      <c r="L18" s="211">
        <v>0</v>
      </c>
      <c r="M18" s="272">
        <v>0</v>
      </c>
      <c r="N18" s="272">
        <v>2</v>
      </c>
      <c r="O18" s="272">
        <v>0</v>
      </c>
    </row>
    <row r="19" spans="2:15" x14ac:dyDescent="0.3">
      <c r="B19" s="371" t="s">
        <v>178</v>
      </c>
      <c r="C19" s="210" t="s">
        <v>177</v>
      </c>
      <c r="D19" s="273">
        <v>81</v>
      </c>
      <c r="E19" s="273">
        <v>78</v>
      </c>
      <c r="F19" s="273">
        <v>83</v>
      </c>
      <c r="G19" s="273">
        <v>74</v>
      </c>
      <c r="H19" s="273">
        <v>72</v>
      </c>
      <c r="I19" s="273">
        <v>71</v>
      </c>
      <c r="J19" s="36">
        <v>72</v>
      </c>
      <c r="K19" s="6">
        <v>87</v>
      </c>
      <c r="L19" s="6">
        <v>77</v>
      </c>
      <c r="M19" s="6">
        <v>112</v>
      </c>
      <c r="N19" s="6">
        <v>112</v>
      </c>
      <c r="O19" s="6">
        <v>158</v>
      </c>
    </row>
    <row r="20" spans="2:15" x14ac:dyDescent="0.3">
      <c r="B20" s="371"/>
      <c r="C20" s="210" t="s">
        <v>176</v>
      </c>
      <c r="D20" s="271">
        <v>21</v>
      </c>
      <c r="E20" s="271">
        <v>21</v>
      </c>
      <c r="F20" s="271">
        <v>25</v>
      </c>
      <c r="G20" s="271">
        <v>26</v>
      </c>
      <c r="H20" s="271">
        <v>34</v>
      </c>
      <c r="I20" s="271">
        <v>23</v>
      </c>
      <c r="J20" s="6">
        <v>30</v>
      </c>
      <c r="K20" s="6">
        <v>14</v>
      </c>
      <c r="L20" s="6">
        <v>25</v>
      </c>
      <c r="M20" s="6">
        <v>21</v>
      </c>
      <c r="N20" s="6">
        <v>31</v>
      </c>
      <c r="O20" s="6">
        <v>22</v>
      </c>
    </row>
    <row r="21" spans="2:15" x14ac:dyDescent="0.3">
      <c r="B21" s="371"/>
      <c r="C21" s="210" t="s">
        <v>175</v>
      </c>
      <c r="D21" s="216">
        <v>455</v>
      </c>
      <c r="E21" s="216">
        <v>440</v>
      </c>
      <c r="F21" s="216">
        <v>391</v>
      </c>
      <c r="G21" s="216">
        <v>445</v>
      </c>
      <c r="H21" s="216">
        <v>481</v>
      </c>
      <c r="I21" s="216">
        <v>437</v>
      </c>
      <c r="J21" s="6">
        <v>537</v>
      </c>
      <c r="K21" s="6">
        <v>886</v>
      </c>
      <c r="L21" s="6">
        <v>899</v>
      </c>
      <c r="M21" s="6">
        <v>523.75</v>
      </c>
      <c r="N21" s="6">
        <v>534.75</v>
      </c>
      <c r="O21" s="6">
        <v>462</v>
      </c>
    </row>
    <row r="32" spans="2:15" ht="15" hidden="1" customHeight="1" x14ac:dyDescent="0.3"/>
    <row r="33" spans="2:15" ht="15.75" hidden="1" customHeight="1" x14ac:dyDescent="0.3"/>
    <row r="34" spans="2:15" hidden="1" x14ac:dyDescent="0.3">
      <c r="B34" s="357"/>
      <c r="C34" s="4" t="s">
        <v>101</v>
      </c>
      <c r="D34" s="4">
        <v>0</v>
      </c>
      <c r="E34" s="4">
        <v>1</v>
      </c>
      <c r="F34" s="4">
        <f t="shared" ref="F34:O34" si="0">ROUND(4/12, 0)</f>
        <v>0</v>
      </c>
      <c r="G34" s="4">
        <f t="shared" si="0"/>
        <v>0</v>
      </c>
      <c r="H34" s="4">
        <v>1</v>
      </c>
      <c r="I34" s="4">
        <f t="shared" si="0"/>
        <v>0</v>
      </c>
      <c r="J34" s="4">
        <f t="shared" si="0"/>
        <v>0</v>
      </c>
      <c r="K34" s="4">
        <v>1</v>
      </c>
      <c r="L34" s="4">
        <f t="shared" si="0"/>
        <v>0</v>
      </c>
      <c r="M34" s="4">
        <f t="shared" si="0"/>
        <v>0</v>
      </c>
      <c r="N34" s="4">
        <v>1</v>
      </c>
      <c r="O34" s="5">
        <f t="shared" si="0"/>
        <v>0</v>
      </c>
    </row>
    <row r="35" spans="2:15" hidden="1" x14ac:dyDescent="0.3">
      <c r="B35" s="358"/>
      <c r="C35" s="6" t="s">
        <v>95</v>
      </c>
      <c r="D35" s="6"/>
      <c r="E35" s="6"/>
      <c r="F35" s="6"/>
      <c r="G35" s="6"/>
      <c r="H35" s="6"/>
      <c r="I35" s="6"/>
      <c r="J35" s="6"/>
      <c r="K35" s="6"/>
      <c r="L35" s="6"/>
      <c r="M35" s="6"/>
      <c r="N35" s="6"/>
      <c r="O35" s="7"/>
    </row>
    <row r="36" spans="2:15" hidden="1" x14ac:dyDescent="0.3">
      <c r="B36" s="358"/>
      <c r="C36" s="6" t="s">
        <v>96</v>
      </c>
      <c r="D36" s="6">
        <f>D34</f>
        <v>0</v>
      </c>
      <c r="E36" s="6">
        <f>D34+E34</f>
        <v>1</v>
      </c>
      <c r="F36" s="6">
        <f>E36+F34</f>
        <v>1</v>
      </c>
      <c r="G36" s="6">
        <f t="shared" ref="G36:O37" si="1">F36+G34</f>
        <v>1</v>
      </c>
      <c r="H36" s="6">
        <f t="shared" si="1"/>
        <v>2</v>
      </c>
      <c r="I36" s="6">
        <f t="shared" si="1"/>
        <v>2</v>
      </c>
      <c r="J36" s="6">
        <f t="shared" si="1"/>
        <v>2</v>
      </c>
      <c r="K36" s="6">
        <f t="shared" si="1"/>
        <v>3</v>
      </c>
      <c r="L36" s="6">
        <f t="shared" si="1"/>
        <v>3</v>
      </c>
      <c r="M36" s="6">
        <f t="shared" si="1"/>
        <v>3</v>
      </c>
      <c r="N36" s="6">
        <f t="shared" si="1"/>
        <v>4</v>
      </c>
      <c r="O36" s="7">
        <f t="shared" si="1"/>
        <v>4</v>
      </c>
    </row>
    <row r="37" spans="2:15" ht="15" hidden="1" thickBot="1" x14ac:dyDescent="0.35">
      <c r="B37" s="359"/>
      <c r="C37" s="8" t="s">
        <v>97</v>
      </c>
      <c r="D37" s="8">
        <f>D35</f>
        <v>0</v>
      </c>
      <c r="E37" s="8">
        <f>D35+E35</f>
        <v>0</v>
      </c>
      <c r="F37" s="8">
        <f>E37+F35</f>
        <v>0</v>
      </c>
      <c r="G37" s="8">
        <f t="shared" si="1"/>
        <v>0</v>
      </c>
      <c r="H37" s="8">
        <f t="shared" si="1"/>
        <v>0</v>
      </c>
      <c r="I37" s="8">
        <f t="shared" si="1"/>
        <v>0</v>
      </c>
      <c r="J37" s="8">
        <f t="shared" si="1"/>
        <v>0</v>
      </c>
      <c r="K37" s="8">
        <f t="shared" si="1"/>
        <v>0</v>
      </c>
      <c r="L37" s="8">
        <f t="shared" si="1"/>
        <v>0</v>
      </c>
      <c r="M37" s="8">
        <f t="shared" si="1"/>
        <v>0</v>
      </c>
      <c r="N37" s="8">
        <f t="shared" si="1"/>
        <v>0</v>
      </c>
      <c r="O37" s="9">
        <f t="shared" si="1"/>
        <v>0</v>
      </c>
    </row>
    <row r="38" spans="2:15" hidden="1" x14ac:dyDescent="0.3">
      <c r="B38" s="357"/>
      <c r="C38" s="4" t="s">
        <v>101</v>
      </c>
      <c r="D38" s="4">
        <f>ROUND(12/12, 0)</f>
        <v>1</v>
      </c>
      <c r="E38" s="4">
        <f t="shared" ref="E38:O38" si="2">ROUND(12/12, 0)</f>
        <v>1</v>
      </c>
      <c r="F38" s="4">
        <f t="shared" si="2"/>
        <v>1</v>
      </c>
      <c r="G38" s="4">
        <f t="shared" si="2"/>
        <v>1</v>
      </c>
      <c r="H38" s="4">
        <f t="shared" si="2"/>
        <v>1</v>
      </c>
      <c r="I38" s="4">
        <f t="shared" si="2"/>
        <v>1</v>
      </c>
      <c r="J38" s="4">
        <f t="shared" si="2"/>
        <v>1</v>
      </c>
      <c r="K38" s="4">
        <f t="shared" si="2"/>
        <v>1</v>
      </c>
      <c r="L38" s="4">
        <f t="shared" si="2"/>
        <v>1</v>
      </c>
      <c r="M38" s="4">
        <f t="shared" si="2"/>
        <v>1</v>
      </c>
      <c r="N38" s="4">
        <f t="shared" si="2"/>
        <v>1</v>
      </c>
      <c r="O38" s="5">
        <f t="shared" si="2"/>
        <v>1</v>
      </c>
    </row>
    <row r="39" spans="2:15" hidden="1" x14ac:dyDescent="0.3">
      <c r="B39" s="358"/>
      <c r="C39" s="6" t="s">
        <v>95</v>
      </c>
      <c r="D39" s="6"/>
      <c r="E39" s="6"/>
      <c r="F39" s="6"/>
      <c r="G39" s="6"/>
      <c r="H39" s="6"/>
      <c r="I39" s="6"/>
      <c r="J39" s="6"/>
      <c r="K39" s="6"/>
      <c r="L39" s="6"/>
      <c r="M39" s="6"/>
      <c r="N39" s="6"/>
      <c r="O39" s="7"/>
    </row>
    <row r="40" spans="2:15" hidden="1" x14ac:dyDescent="0.3">
      <c r="B40" s="358"/>
      <c r="C40" s="6" t="s">
        <v>96</v>
      </c>
      <c r="D40" s="6">
        <f>D38</f>
        <v>1</v>
      </c>
      <c r="E40" s="6">
        <f>D38+E38</f>
        <v>2</v>
      </c>
      <c r="F40" s="6">
        <f>E40+F38</f>
        <v>3</v>
      </c>
      <c r="G40" s="6">
        <f t="shared" ref="G40:O41" si="3">F40+G38</f>
        <v>4</v>
      </c>
      <c r="H40" s="6">
        <f t="shared" si="3"/>
        <v>5</v>
      </c>
      <c r="I40" s="6">
        <f t="shared" si="3"/>
        <v>6</v>
      </c>
      <c r="J40" s="6">
        <f t="shared" si="3"/>
        <v>7</v>
      </c>
      <c r="K40" s="6">
        <f t="shared" si="3"/>
        <v>8</v>
      </c>
      <c r="L40" s="6">
        <f t="shared" si="3"/>
        <v>9</v>
      </c>
      <c r="M40" s="6">
        <f t="shared" si="3"/>
        <v>10</v>
      </c>
      <c r="N40" s="6">
        <f t="shared" si="3"/>
        <v>11</v>
      </c>
      <c r="O40" s="7">
        <f t="shared" si="3"/>
        <v>12</v>
      </c>
    </row>
    <row r="41" spans="2:15" ht="15" hidden="1" thickBot="1" x14ac:dyDescent="0.35">
      <c r="B41" s="359"/>
      <c r="C41" s="8" t="s">
        <v>97</v>
      </c>
      <c r="D41" s="8">
        <f>D39</f>
        <v>0</v>
      </c>
      <c r="E41" s="8">
        <f>D39+E39</f>
        <v>0</v>
      </c>
      <c r="F41" s="8">
        <f>E41+F39</f>
        <v>0</v>
      </c>
      <c r="G41" s="8">
        <f t="shared" si="3"/>
        <v>0</v>
      </c>
      <c r="H41" s="8">
        <f t="shared" si="3"/>
        <v>0</v>
      </c>
      <c r="I41" s="8">
        <f t="shared" si="3"/>
        <v>0</v>
      </c>
      <c r="J41" s="8">
        <f t="shared" si="3"/>
        <v>0</v>
      </c>
      <c r="K41" s="8">
        <f t="shared" si="3"/>
        <v>0</v>
      </c>
      <c r="L41" s="8">
        <f t="shared" si="3"/>
        <v>0</v>
      </c>
      <c r="M41" s="8">
        <f t="shared" si="3"/>
        <v>0</v>
      </c>
      <c r="N41" s="8">
        <f t="shared" si="3"/>
        <v>0</v>
      </c>
      <c r="O41" s="9">
        <f t="shared" si="3"/>
        <v>0</v>
      </c>
    </row>
    <row r="44" spans="2:15" ht="15" thickBot="1" x14ac:dyDescent="0.35">
      <c r="B44" s="365" t="s">
        <v>104</v>
      </c>
      <c r="C44" s="366"/>
      <c r="D44" s="2" t="s">
        <v>76</v>
      </c>
      <c r="E44" s="2" t="s">
        <v>77</v>
      </c>
      <c r="F44" s="2" t="s">
        <v>83</v>
      </c>
      <c r="G44" s="2" t="s">
        <v>84</v>
      </c>
      <c r="H44" s="2" t="s">
        <v>85</v>
      </c>
      <c r="I44" s="2" t="s">
        <v>86</v>
      </c>
      <c r="J44" s="2" t="s">
        <v>87</v>
      </c>
      <c r="K44" s="2" t="s">
        <v>88</v>
      </c>
      <c r="L44" s="2" t="s">
        <v>89</v>
      </c>
      <c r="M44" s="2" t="s">
        <v>90</v>
      </c>
      <c r="N44" s="2" t="s">
        <v>91</v>
      </c>
      <c r="O44" s="3" t="s">
        <v>92</v>
      </c>
    </row>
    <row r="45" spans="2:15" ht="60" customHeight="1" x14ac:dyDescent="0.3">
      <c r="B45" s="368" t="s">
        <v>225</v>
      </c>
      <c r="C45" s="244" t="s">
        <v>193</v>
      </c>
      <c r="D45" s="245">
        <v>5</v>
      </c>
      <c r="E45" s="245">
        <v>4</v>
      </c>
      <c r="F45" s="245">
        <v>16</v>
      </c>
      <c r="G45" s="245">
        <v>4</v>
      </c>
      <c r="H45" s="245">
        <v>6</v>
      </c>
      <c r="I45" s="245">
        <v>8</v>
      </c>
      <c r="J45" s="4">
        <v>7</v>
      </c>
      <c r="K45" s="4">
        <v>2</v>
      </c>
      <c r="L45" s="4">
        <v>2</v>
      </c>
      <c r="M45" s="4">
        <v>5</v>
      </c>
      <c r="N45" s="4">
        <v>5</v>
      </c>
      <c r="O45" s="5">
        <v>2</v>
      </c>
    </row>
    <row r="46" spans="2:15" ht="27.6" x14ac:dyDescent="0.3">
      <c r="B46" s="369"/>
      <c r="C46" s="246" t="s">
        <v>226</v>
      </c>
      <c r="D46" s="247">
        <v>1</v>
      </c>
      <c r="E46" s="247">
        <v>2</v>
      </c>
      <c r="F46" s="247">
        <v>4</v>
      </c>
      <c r="G46" s="247">
        <v>8</v>
      </c>
      <c r="H46" s="247">
        <v>3</v>
      </c>
      <c r="I46" s="247">
        <v>0</v>
      </c>
      <c r="J46" s="16">
        <v>2</v>
      </c>
      <c r="K46" s="16">
        <v>1</v>
      </c>
      <c r="L46" s="16">
        <v>2</v>
      </c>
      <c r="M46" s="16">
        <v>0</v>
      </c>
      <c r="N46" s="16">
        <v>2</v>
      </c>
      <c r="O46" s="17">
        <v>0</v>
      </c>
    </row>
    <row r="47" spans="2:15" ht="15" thickBot="1" x14ac:dyDescent="0.35">
      <c r="B47" s="370"/>
      <c r="C47" s="248" t="s">
        <v>227</v>
      </c>
      <c r="D47" s="249">
        <f t="shared" ref="D47:I47" si="4">D46/D45</f>
        <v>0.2</v>
      </c>
      <c r="E47" s="249">
        <f t="shared" si="4"/>
        <v>0.5</v>
      </c>
      <c r="F47" s="249">
        <f t="shared" si="4"/>
        <v>0.25</v>
      </c>
      <c r="G47" s="249">
        <f t="shared" si="4"/>
        <v>2</v>
      </c>
      <c r="H47" s="249">
        <f t="shared" si="4"/>
        <v>0.5</v>
      </c>
      <c r="I47" s="249">
        <f t="shared" si="4"/>
        <v>0</v>
      </c>
      <c r="J47" s="38">
        <v>0.28999999999999998</v>
      </c>
      <c r="K47" s="38">
        <v>0.5</v>
      </c>
      <c r="L47" s="38">
        <v>1</v>
      </c>
      <c r="M47" s="38">
        <v>0</v>
      </c>
      <c r="N47" s="38">
        <v>0.4</v>
      </c>
      <c r="O47" s="39">
        <v>0</v>
      </c>
    </row>
    <row r="48" spans="2:15" ht="60" customHeight="1" x14ac:dyDescent="0.3">
      <c r="B48" s="368" t="s">
        <v>228</v>
      </c>
      <c r="C48" s="244" t="s">
        <v>193</v>
      </c>
      <c r="D48" s="250">
        <v>5</v>
      </c>
      <c r="E48" s="250">
        <v>19</v>
      </c>
      <c r="F48" s="250">
        <v>18</v>
      </c>
      <c r="G48" s="250">
        <v>3</v>
      </c>
      <c r="H48" s="250">
        <v>9</v>
      </c>
      <c r="I48" s="250">
        <v>5</v>
      </c>
      <c r="J48" s="16">
        <v>10</v>
      </c>
      <c r="K48" s="16">
        <v>8</v>
      </c>
      <c r="L48" s="16">
        <v>11</v>
      </c>
      <c r="M48" s="16">
        <v>11</v>
      </c>
      <c r="N48" s="16">
        <v>6</v>
      </c>
      <c r="O48" s="17">
        <v>4</v>
      </c>
    </row>
    <row r="49" spans="2:15" ht="41.4" x14ac:dyDescent="0.3">
      <c r="B49" s="369"/>
      <c r="C49" s="246" t="s">
        <v>229</v>
      </c>
      <c r="D49" s="247">
        <v>5</v>
      </c>
      <c r="E49" s="247">
        <v>1</v>
      </c>
      <c r="F49" s="247">
        <v>6</v>
      </c>
      <c r="G49" s="247">
        <v>21</v>
      </c>
      <c r="H49" s="247">
        <v>2</v>
      </c>
      <c r="I49" s="247">
        <v>5</v>
      </c>
      <c r="J49" s="24">
        <v>4</v>
      </c>
      <c r="K49" s="24">
        <v>3</v>
      </c>
      <c r="L49" s="24">
        <v>7</v>
      </c>
      <c r="M49" s="24">
        <v>0</v>
      </c>
      <c r="N49" s="24">
        <v>28</v>
      </c>
      <c r="O49" s="25">
        <v>2</v>
      </c>
    </row>
    <row r="50" spans="2:15" ht="28.2" thickBot="1" x14ac:dyDescent="0.35">
      <c r="B50" s="370"/>
      <c r="C50" s="248" t="s">
        <v>230</v>
      </c>
      <c r="D50" s="249">
        <f t="shared" ref="D50:I50" si="5">D49/D48</f>
        <v>1</v>
      </c>
      <c r="E50" s="249">
        <f t="shared" si="5"/>
        <v>5.2631578947368418E-2</v>
      </c>
      <c r="F50" s="249">
        <f t="shared" si="5"/>
        <v>0.33333333333333331</v>
      </c>
      <c r="G50" s="249">
        <f t="shared" si="5"/>
        <v>7</v>
      </c>
      <c r="H50" s="249">
        <f t="shared" si="5"/>
        <v>0.22222222222222221</v>
      </c>
      <c r="I50" s="249">
        <f t="shared" si="5"/>
        <v>1</v>
      </c>
      <c r="J50" s="42">
        <v>0.4</v>
      </c>
      <c r="K50" s="42">
        <v>0.38</v>
      </c>
      <c r="L50" s="42">
        <v>0.64</v>
      </c>
      <c r="M50" s="42">
        <v>0</v>
      </c>
      <c r="N50" s="42">
        <v>4.66</v>
      </c>
      <c r="O50" s="43">
        <v>0.5</v>
      </c>
    </row>
    <row r="51" spans="2:15" x14ac:dyDescent="0.3">
      <c r="B51" t="s">
        <v>195</v>
      </c>
    </row>
  </sheetData>
  <mergeCells count="7">
    <mergeCell ref="B48:B50"/>
    <mergeCell ref="B34:B37"/>
    <mergeCell ref="B19:B21"/>
    <mergeCell ref="B5:C5"/>
    <mergeCell ref="B38:B41"/>
    <mergeCell ref="B44:C44"/>
    <mergeCell ref="B45:B4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O65"/>
  <sheetViews>
    <sheetView workbookViewId="0">
      <selection activeCell="K15" sqref="K15"/>
    </sheetView>
  </sheetViews>
  <sheetFormatPr defaultRowHeight="14.4" x14ac:dyDescent="0.3"/>
  <cols>
    <col min="1" max="1" width="18.5546875" customWidth="1"/>
    <col min="2" max="2" width="36" customWidth="1"/>
    <col min="3" max="3" width="21.5546875" customWidth="1"/>
  </cols>
  <sheetData>
    <row r="1" spans="1:14" x14ac:dyDescent="0.3">
      <c r="B1" t="s">
        <v>21</v>
      </c>
    </row>
    <row r="2" spans="1:14" x14ac:dyDescent="0.3">
      <c r="B2" t="s">
        <v>79</v>
      </c>
    </row>
    <row r="3" spans="1:14" x14ac:dyDescent="0.3">
      <c r="B3" t="s">
        <v>106</v>
      </c>
    </row>
    <row r="4" spans="1:14" x14ac:dyDescent="0.3">
      <c r="B4" s="1">
        <v>2022</v>
      </c>
    </row>
    <row r="5" spans="1:14" ht="15" thickBot="1" x14ac:dyDescent="0.35">
      <c r="A5" s="365" t="s">
        <v>82</v>
      </c>
      <c r="B5" s="366"/>
      <c r="C5" s="2" t="s">
        <v>76</v>
      </c>
      <c r="D5" s="2" t="s">
        <v>77</v>
      </c>
      <c r="E5" s="2" t="s">
        <v>83</v>
      </c>
      <c r="F5" s="2" t="s">
        <v>84</v>
      </c>
      <c r="G5" s="2" t="s">
        <v>85</v>
      </c>
      <c r="H5" s="2" t="s">
        <v>86</v>
      </c>
      <c r="I5" s="2" t="s">
        <v>87</v>
      </c>
      <c r="J5" s="2" t="s">
        <v>88</v>
      </c>
      <c r="K5" s="2" t="s">
        <v>89</v>
      </c>
      <c r="L5" s="2" t="s">
        <v>90</v>
      </c>
      <c r="M5" s="2" t="s">
        <v>91</v>
      </c>
      <c r="N5" s="3" t="s">
        <v>92</v>
      </c>
    </row>
    <row r="6" spans="1:14" x14ac:dyDescent="0.3">
      <c r="A6" s="357" t="s">
        <v>107</v>
      </c>
      <c r="B6" s="4" t="s">
        <v>94</v>
      </c>
      <c r="C6" s="29">
        <v>11</v>
      </c>
      <c r="D6" s="29">
        <v>11</v>
      </c>
      <c r="E6" s="29">
        <v>25</v>
      </c>
      <c r="F6" s="29">
        <v>15</v>
      </c>
      <c r="G6" s="29">
        <v>28</v>
      </c>
      <c r="H6" s="29">
        <v>48</v>
      </c>
      <c r="I6" s="29">
        <v>22</v>
      </c>
      <c r="J6" s="29">
        <v>22</v>
      </c>
      <c r="K6" s="29">
        <v>47</v>
      </c>
      <c r="L6" s="29">
        <v>25</v>
      </c>
      <c r="M6" s="29">
        <v>31</v>
      </c>
      <c r="N6" s="30">
        <v>19</v>
      </c>
    </row>
    <row r="7" spans="1:14" x14ac:dyDescent="0.3">
      <c r="A7" s="358"/>
      <c r="B7" s="6" t="s">
        <v>95</v>
      </c>
      <c r="C7" s="29">
        <v>36</v>
      </c>
      <c r="D7" s="29">
        <v>21</v>
      </c>
      <c r="E7" s="29">
        <v>30</v>
      </c>
      <c r="F7" s="29">
        <v>62</v>
      </c>
      <c r="G7" s="29">
        <v>57</v>
      </c>
      <c r="H7" s="29">
        <v>63</v>
      </c>
      <c r="I7" s="29">
        <v>46</v>
      </c>
      <c r="J7" s="29">
        <v>41</v>
      </c>
      <c r="K7" s="29">
        <v>47</v>
      </c>
      <c r="L7" s="29">
        <v>37</v>
      </c>
      <c r="M7" s="29">
        <v>34</v>
      </c>
      <c r="N7" s="30">
        <v>35</v>
      </c>
    </row>
    <row r="8" spans="1:14" ht="15" thickBot="1" x14ac:dyDescent="0.35">
      <c r="A8" s="359"/>
      <c r="B8" s="8" t="s">
        <v>97</v>
      </c>
      <c r="C8" s="8">
        <v>36</v>
      </c>
      <c r="D8" s="8">
        <v>57</v>
      </c>
      <c r="E8" s="8">
        <v>87</v>
      </c>
      <c r="F8" s="8">
        <v>149</v>
      </c>
      <c r="G8" s="8">
        <v>206</v>
      </c>
      <c r="H8" s="8">
        <v>269</v>
      </c>
      <c r="I8" s="8">
        <v>313</v>
      </c>
      <c r="J8" s="8">
        <v>355</v>
      </c>
      <c r="K8" s="8">
        <v>403</v>
      </c>
      <c r="L8" s="8">
        <v>440</v>
      </c>
      <c r="M8" s="8">
        <v>474</v>
      </c>
      <c r="N8" s="9">
        <v>509</v>
      </c>
    </row>
    <row r="9" spans="1:14" x14ac:dyDescent="0.3">
      <c r="A9" s="357" t="s">
        <v>108</v>
      </c>
      <c r="B9" s="4" t="s">
        <v>94</v>
      </c>
      <c r="C9" s="29">
        <v>7</v>
      </c>
      <c r="D9" s="29">
        <v>4</v>
      </c>
      <c r="E9" s="29">
        <v>20</v>
      </c>
      <c r="F9" s="29">
        <v>4</v>
      </c>
      <c r="G9" s="29">
        <v>10</v>
      </c>
      <c r="H9" s="29">
        <v>24</v>
      </c>
      <c r="I9" s="29">
        <v>17</v>
      </c>
      <c r="J9" s="29">
        <v>11</v>
      </c>
      <c r="K9" s="29">
        <v>23</v>
      </c>
      <c r="L9" s="29">
        <v>8</v>
      </c>
      <c r="M9" s="29">
        <v>20</v>
      </c>
      <c r="N9" s="30">
        <v>9</v>
      </c>
    </row>
    <row r="10" spans="1:14" x14ac:dyDescent="0.3">
      <c r="A10" s="358"/>
      <c r="B10" s="6" t="s">
        <v>95</v>
      </c>
      <c r="C10" s="29">
        <v>20</v>
      </c>
      <c r="D10" s="29">
        <v>15</v>
      </c>
      <c r="E10" s="29">
        <v>14</v>
      </c>
      <c r="F10" s="29">
        <v>35</v>
      </c>
      <c r="G10" s="29">
        <v>36</v>
      </c>
      <c r="H10" s="29">
        <v>41</v>
      </c>
      <c r="I10" s="29">
        <v>24</v>
      </c>
      <c r="J10" s="29">
        <v>21</v>
      </c>
      <c r="K10" s="29">
        <v>29</v>
      </c>
      <c r="L10" s="29">
        <v>25</v>
      </c>
      <c r="M10" s="29">
        <v>18</v>
      </c>
      <c r="N10" s="30">
        <v>23</v>
      </c>
    </row>
    <row r="11" spans="1:14" x14ac:dyDescent="0.3">
      <c r="A11" s="358"/>
      <c r="B11" s="6" t="s">
        <v>96</v>
      </c>
      <c r="C11" s="6">
        <v>20</v>
      </c>
      <c r="D11" s="6">
        <v>37</v>
      </c>
      <c r="E11" s="6">
        <v>50</v>
      </c>
      <c r="F11" s="6">
        <v>65</v>
      </c>
      <c r="G11" s="6">
        <v>82</v>
      </c>
      <c r="H11" s="6">
        <v>91</v>
      </c>
      <c r="I11" s="6">
        <v>95</v>
      </c>
      <c r="J11" s="6">
        <v>111</v>
      </c>
      <c r="K11" s="6">
        <v>118</v>
      </c>
      <c r="L11" s="6">
        <v>129</v>
      </c>
      <c r="M11" s="6">
        <v>134</v>
      </c>
      <c r="N11" s="7">
        <v>145</v>
      </c>
    </row>
    <row r="12" spans="1:14" ht="15" thickBot="1" x14ac:dyDescent="0.35">
      <c r="A12" s="359"/>
      <c r="B12" s="8" t="s">
        <v>97</v>
      </c>
      <c r="C12" s="8">
        <v>20</v>
      </c>
      <c r="D12" s="8">
        <v>35</v>
      </c>
      <c r="E12" s="8">
        <v>49</v>
      </c>
      <c r="F12" s="8">
        <v>84</v>
      </c>
      <c r="G12" s="8">
        <v>120</v>
      </c>
      <c r="H12" s="8">
        <v>141</v>
      </c>
      <c r="I12" s="8">
        <v>162</v>
      </c>
      <c r="J12" s="8">
        <v>186</v>
      </c>
      <c r="K12" s="8">
        <v>215</v>
      </c>
      <c r="L12" s="8">
        <v>240</v>
      </c>
      <c r="M12" s="8">
        <v>258</v>
      </c>
      <c r="N12" s="9">
        <v>281</v>
      </c>
    </row>
    <row r="13" spans="1:14" x14ac:dyDescent="0.3">
      <c r="A13" s="357" t="s">
        <v>109</v>
      </c>
      <c r="B13" s="4" t="s">
        <v>94</v>
      </c>
      <c r="C13" s="29">
        <v>2</v>
      </c>
      <c r="D13" s="29">
        <v>4</v>
      </c>
      <c r="E13" s="29">
        <v>1</v>
      </c>
      <c r="F13" s="29">
        <v>0</v>
      </c>
      <c r="G13" s="29">
        <v>1</v>
      </c>
      <c r="H13" s="29">
        <v>0</v>
      </c>
      <c r="I13" s="29">
        <v>1</v>
      </c>
      <c r="J13" s="29">
        <v>2</v>
      </c>
      <c r="K13" s="29">
        <v>0</v>
      </c>
      <c r="L13" s="29">
        <v>0</v>
      </c>
      <c r="M13" s="29">
        <v>2</v>
      </c>
      <c r="N13" s="30">
        <v>0</v>
      </c>
    </row>
    <row r="14" spans="1:14" x14ac:dyDescent="0.3">
      <c r="A14" s="358"/>
      <c r="B14" s="6" t="s">
        <v>95</v>
      </c>
      <c r="C14" s="29">
        <v>6</v>
      </c>
      <c r="D14" s="29">
        <v>1</v>
      </c>
      <c r="E14" s="29">
        <v>2</v>
      </c>
      <c r="F14" s="29">
        <v>1</v>
      </c>
      <c r="G14" s="29">
        <v>0</v>
      </c>
      <c r="H14" s="29">
        <v>1</v>
      </c>
      <c r="I14" s="29">
        <v>0</v>
      </c>
      <c r="J14" s="29">
        <v>0</v>
      </c>
      <c r="K14" s="29">
        <v>0</v>
      </c>
      <c r="L14" s="29">
        <v>1</v>
      </c>
      <c r="M14" s="29">
        <v>1</v>
      </c>
      <c r="N14" s="30">
        <v>0</v>
      </c>
    </row>
    <row r="15" spans="1:14" ht="15" thickBot="1" x14ac:dyDescent="0.35">
      <c r="A15" s="359"/>
      <c r="B15" s="8" t="s">
        <v>97</v>
      </c>
      <c r="C15" s="8">
        <v>6</v>
      </c>
      <c r="D15" s="8">
        <v>7</v>
      </c>
      <c r="E15" s="8">
        <v>9</v>
      </c>
      <c r="F15" s="8">
        <v>10</v>
      </c>
      <c r="G15" s="8">
        <v>10</v>
      </c>
      <c r="H15" s="8">
        <v>11</v>
      </c>
      <c r="I15" s="8">
        <v>11</v>
      </c>
      <c r="J15" s="8">
        <v>11</v>
      </c>
      <c r="K15" s="8">
        <v>11</v>
      </c>
      <c r="L15" s="8">
        <v>12</v>
      </c>
      <c r="M15" s="8">
        <v>13</v>
      </c>
      <c r="N15" s="9">
        <v>13</v>
      </c>
    </row>
    <row r="16" spans="1:14" ht="15" thickBot="1" x14ac:dyDescent="0.35">
      <c r="A16" s="357" t="s">
        <v>110</v>
      </c>
      <c r="B16" s="4" t="s">
        <v>101</v>
      </c>
      <c r="C16" s="4">
        <v>1</v>
      </c>
      <c r="D16" s="4">
        <v>1</v>
      </c>
      <c r="E16" s="4">
        <v>1</v>
      </c>
      <c r="F16" s="4">
        <v>1</v>
      </c>
      <c r="G16" s="4">
        <v>1</v>
      </c>
      <c r="H16" s="4">
        <v>1</v>
      </c>
      <c r="I16" s="4">
        <v>1</v>
      </c>
      <c r="J16" s="4">
        <v>1</v>
      </c>
      <c r="K16" s="4">
        <v>1</v>
      </c>
      <c r="L16" s="4">
        <v>1</v>
      </c>
      <c r="M16" s="4">
        <v>1</v>
      </c>
      <c r="N16" s="5">
        <v>1</v>
      </c>
    </row>
    <row r="17" spans="1:14" x14ac:dyDescent="0.3">
      <c r="A17" s="358"/>
      <c r="B17" s="4" t="s">
        <v>94</v>
      </c>
      <c r="C17" s="29">
        <v>1</v>
      </c>
      <c r="D17" s="29">
        <v>0</v>
      </c>
      <c r="E17" s="29">
        <v>1</v>
      </c>
      <c r="F17" s="29">
        <v>0</v>
      </c>
      <c r="G17" s="29">
        <v>1</v>
      </c>
      <c r="H17" s="29">
        <v>2</v>
      </c>
      <c r="I17" s="29">
        <v>1</v>
      </c>
      <c r="J17" s="29">
        <v>3</v>
      </c>
      <c r="K17" s="29">
        <v>0</v>
      </c>
      <c r="L17" s="29">
        <v>2</v>
      </c>
      <c r="M17" s="29">
        <v>0</v>
      </c>
      <c r="N17" s="30">
        <v>1</v>
      </c>
    </row>
    <row r="18" spans="1:14" x14ac:dyDescent="0.3">
      <c r="A18" s="358"/>
      <c r="B18" s="6" t="s">
        <v>95</v>
      </c>
      <c r="C18" s="29">
        <v>0</v>
      </c>
      <c r="D18" s="29">
        <v>2</v>
      </c>
      <c r="E18" s="29">
        <v>2</v>
      </c>
      <c r="F18" s="29">
        <v>0</v>
      </c>
      <c r="G18" s="29">
        <v>0</v>
      </c>
      <c r="H18" s="29">
        <v>2</v>
      </c>
      <c r="I18" s="29">
        <v>0</v>
      </c>
      <c r="J18" s="29">
        <v>0</v>
      </c>
      <c r="K18" s="29">
        <v>0</v>
      </c>
      <c r="L18" s="29">
        <v>1</v>
      </c>
      <c r="M18" s="29">
        <v>0</v>
      </c>
      <c r="N18" s="30">
        <v>1</v>
      </c>
    </row>
    <row r="19" spans="1:14" x14ac:dyDescent="0.3">
      <c r="A19" s="358"/>
      <c r="B19" s="6" t="s">
        <v>96</v>
      </c>
      <c r="C19" s="6">
        <v>1</v>
      </c>
      <c r="D19" s="6">
        <v>2</v>
      </c>
      <c r="E19" s="6">
        <v>3</v>
      </c>
      <c r="F19" s="6">
        <v>4</v>
      </c>
      <c r="G19" s="6">
        <v>5</v>
      </c>
      <c r="H19" s="6">
        <v>6</v>
      </c>
      <c r="I19" s="6">
        <v>7</v>
      </c>
      <c r="J19" s="6">
        <v>8</v>
      </c>
      <c r="K19" s="6">
        <v>9</v>
      </c>
      <c r="L19" s="6">
        <v>10</v>
      </c>
      <c r="M19" s="6">
        <v>11</v>
      </c>
      <c r="N19" s="7">
        <v>12</v>
      </c>
    </row>
    <row r="20" spans="1:14" ht="15" thickBot="1" x14ac:dyDescent="0.35">
      <c r="A20" s="359"/>
      <c r="B20" s="8" t="s">
        <v>97</v>
      </c>
      <c r="C20" s="8">
        <v>0</v>
      </c>
      <c r="D20" s="8">
        <v>2</v>
      </c>
      <c r="E20" s="8">
        <v>4</v>
      </c>
      <c r="F20" s="8">
        <v>4</v>
      </c>
      <c r="G20" s="8">
        <v>6</v>
      </c>
      <c r="H20" s="8">
        <v>8</v>
      </c>
      <c r="I20" s="8">
        <v>8</v>
      </c>
      <c r="J20" s="8">
        <v>8</v>
      </c>
      <c r="K20" s="8">
        <v>8</v>
      </c>
      <c r="L20" s="8">
        <v>9</v>
      </c>
      <c r="M20" s="8">
        <v>9</v>
      </c>
      <c r="N20" s="9">
        <v>10</v>
      </c>
    </row>
    <row r="21" spans="1:14" ht="15" thickBot="1" x14ac:dyDescent="0.35">
      <c r="A21" s="357" t="s">
        <v>197</v>
      </c>
      <c r="B21" s="4" t="s">
        <v>101</v>
      </c>
      <c r="C21" s="274">
        <v>0.9</v>
      </c>
      <c r="D21" s="274">
        <v>0.9</v>
      </c>
      <c r="E21" s="274">
        <v>0.9</v>
      </c>
      <c r="F21" s="274">
        <v>0.9</v>
      </c>
      <c r="G21" s="274">
        <v>0.9</v>
      </c>
      <c r="H21" s="274">
        <v>0.9</v>
      </c>
      <c r="I21" s="274">
        <v>0.9</v>
      </c>
      <c r="J21" s="274">
        <v>0.9</v>
      </c>
      <c r="K21" s="274">
        <v>0.9</v>
      </c>
      <c r="L21" s="274">
        <v>0.9</v>
      </c>
      <c r="M21" s="274">
        <v>0.9</v>
      </c>
      <c r="N21" s="274">
        <v>0.9</v>
      </c>
    </row>
    <row r="22" spans="1:14" x14ac:dyDescent="0.3">
      <c r="A22" s="358"/>
      <c r="B22" s="4" t="s">
        <v>94</v>
      </c>
      <c r="C22" s="275">
        <v>1</v>
      </c>
      <c r="D22" s="276" t="s">
        <v>196</v>
      </c>
      <c r="E22" s="275">
        <v>1</v>
      </c>
      <c r="F22" s="276" t="s">
        <v>196</v>
      </c>
      <c r="G22" s="275">
        <v>0</v>
      </c>
      <c r="H22" s="275">
        <v>0.5</v>
      </c>
      <c r="I22" s="275">
        <v>1</v>
      </c>
      <c r="J22" s="275">
        <v>0.33</v>
      </c>
      <c r="K22" s="276" t="s">
        <v>196</v>
      </c>
      <c r="L22" s="275">
        <v>0</v>
      </c>
      <c r="M22" s="276" t="s">
        <v>196</v>
      </c>
      <c r="N22" s="277">
        <v>1</v>
      </c>
    </row>
    <row r="23" spans="1:14" x14ac:dyDescent="0.3">
      <c r="A23" s="358"/>
      <c r="B23" s="16" t="s">
        <v>249</v>
      </c>
      <c r="C23" s="29">
        <v>0</v>
      </c>
      <c r="D23" s="29">
        <v>2</v>
      </c>
      <c r="E23" s="29">
        <v>2</v>
      </c>
      <c r="F23" s="29">
        <v>0</v>
      </c>
      <c r="G23" s="29">
        <v>0</v>
      </c>
      <c r="H23" s="29">
        <v>2</v>
      </c>
      <c r="I23" s="29">
        <v>0</v>
      </c>
      <c r="J23" s="29">
        <v>0</v>
      </c>
      <c r="K23" s="29">
        <v>0</v>
      </c>
      <c r="L23" s="319">
        <v>1</v>
      </c>
      <c r="M23" s="276">
        <v>0</v>
      </c>
      <c r="N23" s="320">
        <v>1</v>
      </c>
    </row>
    <row r="24" spans="1:14" x14ac:dyDescent="0.3">
      <c r="A24" s="358"/>
      <c r="B24" s="6" t="s">
        <v>250</v>
      </c>
      <c r="C24" s="276" t="s">
        <v>196</v>
      </c>
      <c r="D24" s="275">
        <v>0.5</v>
      </c>
      <c r="E24" s="275">
        <v>0</v>
      </c>
      <c r="F24" s="275" t="s">
        <v>196</v>
      </c>
      <c r="G24" s="275" t="s">
        <v>196</v>
      </c>
      <c r="H24" s="275">
        <v>0.5</v>
      </c>
      <c r="I24" s="276" t="s">
        <v>196</v>
      </c>
      <c r="J24" s="276" t="s">
        <v>196</v>
      </c>
      <c r="K24" s="276" t="s">
        <v>196</v>
      </c>
      <c r="L24" s="276">
        <v>1</v>
      </c>
      <c r="M24" s="276" t="s">
        <v>196</v>
      </c>
      <c r="N24" s="278">
        <v>1</v>
      </c>
    </row>
    <row r="25" spans="1:14" x14ac:dyDescent="0.3">
      <c r="A25" s="358"/>
      <c r="B25" s="6" t="s">
        <v>96</v>
      </c>
      <c r="C25" s="279">
        <v>0.9</v>
      </c>
      <c r="D25" s="279">
        <v>0.9</v>
      </c>
      <c r="E25" s="279">
        <v>0.9</v>
      </c>
      <c r="F25" s="279">
        <v>0.9</v>
      </c>
      <c r="G25" s="279">
        <v>0.9</v>
      </c>
      <c r="H25" s="279">
        <v>0.9</v>
      </c>
      <c r="I25" s="279">
        <v>0.9</v>
      </c>
      <c r="J25" s="279">
        <v>0.9</v>
      </c>
      <c r="K25" s="279">
        <v>0.9</v>
      </c>
      <c r="L25" s="279">
        <v>0.9</v>
      </c>
      <c r="M25" s="279">
        <v>0.9</v>
      </c>
      <c r="N25" s="279">
        <v>0.9</v>
      </c>
    </row>
    <row r="26" spans="1:14" ht="15" thickBot="1" x14ac:dyDescent="0.35">
      <c r="A26" s="359"/>
      <c r="B26" s="8" t="s">
        <v>97</v>
      </c>
      <c r="C26" s="280" t="s">
        <v>196</v>
      </c>
      <c r="D26" s="281">
        <v>0.5</v>
      </c>
      <c r="E26" s="281">
        <v>0.25</v>
      </c>
      <c r="F26" s="281">
        <v>0.25</v>
      </c>
      <c r="G26" s="281">
        <v>0.25</v>
      </c>
      <c r="H26" s="281">
        <v>0.38</v>
      </c>
      <c r="I26" s="281">
        <v>0.38</v>
      </c>
      <c r="J26" s="281">
        <v>0.38</v>
      </c>
      <c r="K26" s="281">
        <v>0.38</v>
      </c>
      <c r="L26" s="281">
        <v>0.43</v>
      </c>
      <c r="M26" s="281">
        <v>0.43</v>
      </c>
      <c r="N26" s="321">
        <v>0.5</v>
      </c>
    </row>
    <row r="27" spans="1:14" x14ac:dyDescent="0.3">
      <c r="A27" s="358" t="s">
        <v>111</v>
      </c>
      <c r="B27" s="4" t="s">
        <v>39</v>
      </c>
      <c r="C27" s="29">
        <v>6</v>
      </c>
      <c r="D27" s="29">
        <v>7</v>
      </c>
      <c r="E27" s="29">
        <v>7</v>
      </c>
      <c r="F27" s="29">
        <v>6</v>
      </c>
      <c r="G27" s="29">
        <v>6</v>
      </c>
      <c r="H27" s="29">
        <v>6</v>
      </c>
      <c r="I27" s="29">
        <v>5</v>
      </c>
      <c r="J27" s="29">
        <v>5</v>
      </c>
      <c r="K27" s="29">
        <v>5</v>
      </c>
      <c r="L27" s="29">
        <v>6</v>
      </c>
      <c r="M27" s="29">
        <v>6</v>
      </c>
      <c r="N27" s="30">
        <v>6</v>
      </c>
    </row>
    <row r="28" spans="1:14" x14ac:dyDescent="0.3">
      <c r="A28" s="358"/>
      <c r="B28" s="6" t="s">
        <v>94</v>
      </c>
      <c r="C28" s="29">
        <v>229</v>
      </c>
      <c r="D28" s="29">
        <v>157.80000000000001</v>
      </c>
      <c r="E28" s="29">
        <v>150</v>
      </c>
      <c r="F28" s="29">
        <v>199.3</v>
      </c>
      <c r="G28" s="29">
        <v>208.6</v>
      </c>
      <c r="H28" s="29">
        <v>249.3</v>
      </c>
      <c r="I28" s="29">
        <v>272.7</v>
      </c>
      <c r="J28" s="29">
        <v>264</v>
      </c>
      <c r="K28" s="29">
        <v>297.7</v>
      </c>
      <c r="L28" s="29">
        <v>311.7</v>
      </c>
      <c r="M28" s="29">
        <v>317.39999999999998</v>
      </c>
      <c r="N28" s="30">
        <v>350.7</v>
      </c>
    </row>
    <row r="29" spans="1:14" ht="15" thickBot="1" x14ac:dyDescent="0.35">
      <c r="A29" s="358"/>
      <c r="B29" s="24" t="s">
        <v>95</v>
      </c>
      <c r="C29" s="29">
        <v>400</v>
      </c>
      <c r="D29" s="29">
        <v>360</v>
      </c>
      <c r="E29" s="29">
        <v>366</v>
      </c>
      <c r="F29" s="29">
        <v>350</v>
      </c>
      <c r="G29" s="29">
        <v>381</v>
      </c>
      <c r="H29" s="29">
        <v>407</v>
      </c>
      <c r="I29" s="29">
        <v>477</v>
      </c>
      <c r="J29" s="282">
        <v>508</v>
      </c>
      <c r="K29" s="282">
        <v>538</v>
      </c>
      <c r="L29" s="282">
        <v>576</v>
      </c>
      <c r="M29" s="282">
        <v>501</v>
      </c>
      <c r="N29" s="283">
        <v>532</v>
      </c>
    </row>
    <row r="30" spans="1:14" ht="15" thickBot="1" x14ac:dyDescent="0.35">
      <c r="A30" s="357" t="s">
        <v>103</v>
      </c>
      <c r="B30" s="4" t="s">
        <v>101</v>
      </c>
      <c r="C30" s="4">
        <v>11</v>
      </c>
      <c r="D30" s="4">
        <v>11</v>
      </c>
      <c r="E30" s="4">
        <v>11</v>
      </c>
      <c r="F30" s="4">
        <v>11</v>
      </c>
      <c r="G30" s="4">
        <v>11</v>
      </c>
      <c r="H30" s="4">
        <v>11</v>
      </c>
      <c r="I30" s="4">
        <v>11</v>
      </c>
      <c r="J30" s="4">
        <v>11</v>
      </c>
      <c r="K30" s="4">
        <v>11</v>
      </c>
      <c r="L30" s="4">
        <v>11</v>
      </c>
      <c r="M30" s="4">
        <v>11</v>
      </c>
      <c r="N30" s="4">
        <v>11</v>
      </c>
    </row>
    <row r="31" spans="1:14" x14ac:dyDescent="0.3">
      <c r="A31" s="358"/>
      <c r="B31" s="4" t="s">
        <v>94</v>
      </c>
      <c r="C31" s="29">
        <v>18</v>
      </c>
      <c r="D31" s="29">
        <v>24</v>
      </c>
      <c r="E31" s="29">
        <v>36</v>
      </c>
      <c r="F31" s="29">
        <v>36</v>
      </c>
      <c r="G31" s="29">
        <v>6</v>
      </c>
      <c r="H31" s="29">
        <v>42</v>
      </c>
      <c r="I31" s="29">
        <v>30</v>
      </c>
      <c r="J31" s="29">
        <v>40</v>
      </c>
      <c r="K31" s="29">
        <v>102.5</v>
      </c>
      <c r="L31" s="29">
        <v>138</v>
      </c>
      <c r="M31" s="29">
        <v>110</v>
      </c>
      <c r="N31" s="30">
        <v>8</v>
      </c>
    </row>
    <row r="32" spans="1:14" x14ac:dyDescent="0.3">
      <c r="A32" s="358"/>
      <c r="B32" s="6" t="s">
        <v>95</v>
      </c>
      <c r="C32" s="29">
        <v>143</v>
      </c>
      <c r="D32" s="29">
        <v>138</v>
      </c>
      <c r="E32" s="29">
        <v>133</v>
      </c>
      <c r="F32" s="29">
        <v>138</v>
      </c>
      <c r="G32" s="29">
        <v>71</v>
      </c>
      <c r="H32" s="29">
        <v>25</v>
      </c>
      <c r="I32" s="29">
        <v>68</v>
      </c>
      <c r="J32" s="29">
        <v>25</v>
      </c>
      <c r="K32" s="29">
        <v>24</v>
      </c>
      <c r="L32" s="29">
        <v>43</v>
      </c>
      <c r="M32" s="29">
        <v>21</v>
      </c>
      <c r="N32" s="30">
        <v>84</v>
      </c>
    </row>
    <row r="33" spans="1:15" x14ac:dyDescent="0.3">
      <c r="A33" s="358"/>
      <c r="B33" s="6" t="s">
        <v>96</v>
      </c>
      <c r="C33" s="6">
        <v>11</v>
      </c>
      <c r="D33" s="6">
        <v>22</v>
      </c>
      <c r="E33" s="6">
        <v>33</v>
      </c>
      <c r="F33" s="6">
        <v>44</v>
      </c>
      <c r="G33" s="6">
        <v>55</v>
      </c>
      <c r="H33" s="6">
        <v>66</v>
      </c>
      <c r="I33" s="6">
        <v>77</v>
      </c>
      <c r="J33" s="6">
        <v>88</v>
      </c>
      <c r="K33" s="6">
        <v>99</v>
      </c>
      <c r="L33" s="6">
        <v>110</v>
      </c>
      <c r="M33" s="6">
        <v>121</v>
      </c>
      <c r="N33" s="7">
        <v>132</v>
      </c>
    </row>
    <row r="34" spans="1:15" ht="15" thickBot="1" x14ac:dyDescent="0.35">
      <c r="A34" s="358"/>
      <c r="B34" s="24" t="s">
        <v>97</v>
      </c>
      <c r="C34" s="24">
        <v>143</v>
      </c>
      <c r="D34" s="24">
        <v>281</v>
      </c>
      <c r="E34" s="24">
        <v>414</v>
      </c>
      <c r="F34" s="24">
        <v>552</v>
      </c>
      <c r="G34" s="24">
        <v>623</v>
      </c>
      <c r="H34" s="24">
        <v>648</v>
      </c>
      <c r="I34" s="24">
        <v>716</v>
      </c>
      <c r="J34" s="24">
        <v>741</v>
      </c>
      <c r="K34" s="24">
        <v>765</v>
      </c>
      <c r="L34" s="24">
        <v>808</v>
      </c>
      <c r="M34" s="24">
        <v>829</v>
      </c>
      <c r="N34" s="25">
        <v>913</v>
      </c>
    </row>
    <row r="35" spans="1:15" ht="15" thickBot="1" x14ac:dyDescent="0.35">
      <c r="A35" s="373" t="s">
        <v>112</v>
      </c>
      <c r="B35" s="4" t="s">
        <v>101</v>
      </c>
      <c r="C35" s="4">
        <v>7</v>
      </c>
      <c r="D35" s="4">
        <v>7</v>
      </c>
      <c r="E35" s="4">
        <v>7</v>
      </c>
      <c r="F35" s="4">
        <v>7</v>
      </c>
      <c r="G35" s="4">
        <v>7</v>
      </c>
      <c r="H35" s="4">
        <v>7</v>
      </c>
      <c r="I35" s="4">
        <v>7</v>
      </c>
      <c r="J35" s="4">
        <v>7</v>
      </c>
      <c r="K35" s="4">
        <v>7</v>
      </c>
      <c r="L35" s="4">
        <v>7</v>
      </c>
      <c r="M35" s="4">
        <v>7</v>
      </c>
      <c r="N35" s="5">
        <v>7</v>
      </c>
    </row>
    <row r="36" spans="1:15" x14ac:dyDescent="0.3">
      <c r="A36" s="374"/>
      <c r="B36" s="4" t="s">
        <v>94</v>
      </c>
      <c r="C36" s="29">
        <v>7</v>
      </c>
      <c r="D36" s="29">
        <v>10</v>
      </c>
      <c r="E36" s="29">
        <v>11</v>
      </c>
      <c r="F36" s="29">
        <v>10</v>
      </c>
      <c r="G36" s="29">
        <v>11</v>
      </c>
      <c r="H36" s="29">
        <v>10</v>
      </c>
      <c r="I36" s="29">
        <v>10</v>
      </c>
      <c r="J36" s="29">
        <v>9</v>
      </c>
      <c r="K36" s="29">
        <v>7</v>
      </c>
      <c r="L36" s="29">
        <v>7</v>
      </c>
      <c r="M36" s="29">
        <v>7</v>
      </c>
      <c r="N36" s="30">
        <v>7</v>
      </c>
    </row>
    <row r="37" spans="1:15" x14ac:dyDescent="0.3">
      <c r="A37" s="375"/>
      <c r="B37" s="6" t="s">
        <v>95</v>
      </c>
      <c r="C37" s="29">
        <v>7</v>
      </c>
      <c r="D37" s="29">
        <v>8</v>
      </c>
      <c r="E37" s="29">
        <v>7</v>
      </c>
      <c r="F37" s="29">
        <v>6</v>
      </c>
      <c r="G37" s="29">
        <v>6</v>
      </c>
      <c r="H37" s="29">
        <v>6</v>
      </c>
      <c r="I37" s="29">
        <v>5</v>
      </c>
      <c r="J37" s="29">
        <v>5</v>
      </c>
      <c r="K37" s="29">
        <v>5</v>
      </c>
      <c r="L37" s="29">
        <v>6</v>
      </c>
      <c r="M37" s="29">
        <v>6</v>
      </c>
      <c r="N37" s="30">
        <v>6</v>
      </c>
    </row>
    <row r="38" spans="1:15" ht="23.4" customHeight="1" thickBot="1" x14ac:dyDescent="0.35">
      <c r="A38" s="376"/>
      <c r="B38" s="8" t="s">
        <v>97</v>
      </c>
      <c r="C38" s="8">
        <v>6</v>
      </c>
      <c r="D38" s="8">
        <v>7</v>
      </c>
      <c r="E38" s="8">
        <v>9</v>
      </c>
      <c r="F38" s="8">
        <v>10</v>
      </c>
      <c r="G38" s="8">
        <v>10</v>
      </c>
      <c r="H38" s="8">
        <v>11</v>
      </c>
      <c r="I38" s="8">
        <v>11</v>
      </c>
      <c r="J38" s="8">
        <v>11</v>
      </c>
      <c r="K38" s="8">
        <v>11</v>
      </c>
      <c r="L38" s="8">
        <v>11</v>
      </c>
      <c r="M38" s="8">
        <v>12</v>
      </c>
      <c r="N38" s="9">
        <v>12</v>
      </c>
    </row>
    <row r="39" spans="1:15" hidden="1" x14ac:dyDescent="0.3">
      <c r="B39" s="358"/>
      <c r="C39" s="16" t="s">
        <v>101</v>
      </c>
      <c r="D39" s="16">
        <f>ROUND(53/12, 0)</f>
        <v>4</v>
      </c>
      <c r="E39" s="16">
        <f t="shared" ref="E39:O39" si="0">ROUND(53/12, 0)</f>
        <v>4</v>
      </c>
      <c r="F39" s="16">
        <f t="shared" si="0"/>
        <v>4</v>
      </c>
      <c r="G39" s="16">
        <f t="shared" si="0"/>
        <v>4</v>
      </c>
      <c r="H39" s="16">
        <f t="shared" si="0"/>
        <v>4</v>
      </c>
      <c r="I39" s="16">
        <f t="shared" si="0"/>
        <v>4</v>
      </c>
      <c r="J39" s="16">
        <f t="shared" si="0"/>
        <v>4</v>
      </c>
      <c r="K39" s="16">
        <f t="shared" si="0"/>
        <v>4</v>
      </c>
      <c r="L39" s="16">
        <f t="shared" si="0"/>
        <v>4</v>
      </c>
      <c r="M39" s="16">
        <f t="shared" si="0"/>
        <v>4</v>
      </c>
      <c r="N39" s="16">
        <f t="shared" si="0"/>
        <v>4</v>
      </c>
      <c r="O39" s="16">
        <f t="shared" si="0"/>
        <v>4</v>
      </c>
    </row>
    <row r="40" spans="1:15" hidden="1" x14ac:dyDescent="0.3">
      <c r="B40" s="358"/>
      <c r="C40" s="6" t="s">
        <v>95</v>
      </c>
      <c r="D40" s="6"/>
      <c r="E40" s="6"/>
      <c r="F40" s="6"/>
      <c r="G40" s="6"/>
      <c r="H40" s="6"/>
      <c r="I40" s="6"/>
      <c r="J40" s="6"/>
      <c r="K40" s="6"/>
      <c r="L40" s="6"/>
      <c r="M40" s="6"/>
      <c r="N40" s="6"/>
      <c r="O40" s="7"/>
    </row>
    <row r="41" spans="1:15" hidden="1" x14ac:dyDescent="0.3">
      <c r="B41" s="358"/>
      <c r="C41" s="6" t="s">
        <v>96</v>
      </c>
      <c r="D41" s="6">
        <f>D39</f>
        <v>4</v>
      </c>
      <c r="E41" s="6">
        <f>D39+E39</f>
        <v>8</v>
      </c>
      <c r="F41" s="6">
        <f>E41+F39</f>
        <v>12</v>
      </c>
      <c r="G41" s="6">
        <f t="shared" ref="G41:O42" si="1">F41+G39</f>
        <v>16</v>
      </c>
      <c r="H41" s="6">
        <f t="shared" si="1"/>
        <v>20</v>
      </c>
      <c r="I41" s="6">
        <f t="shared" si="1"/>
        <v>24</v>
      </c>
      <c r="J41" s="6">
        <f t="shared" si="1"/>
        <v>28</v>
      </c>
      <c r="K41" s="6">
        <f t="shared" si="1"/>
        <v>32</v>
      </c>
      <c r="L41" s="6">
        <f t="shared" si="1"/>
        <v>36</v>
      </c>
      <c r="M41" s="6">
        <f t="shared" si="1"/>
        <v>40</v>
      </c>
      <c r="N41" s="6">
        <f t="shared" si="1"/>
        <v>44</v>
      </c>
      <c r="O41" s="7">
        <f t="shared" si="1"/>
        <v>48</v>
      </c>
    </row>
    <row r="42" spans="1:15" ht="15" hidden="1" thickBot="1" x14ac:dyDescent="0.35">
      <c r="B42" s="359"/>
      <c r="C42" s="8" t="s">
        <v>97</v>
      </c>
      <c r="D42" s="8">
        <f>D40</f>
        <v>0</v>
      </c>
      <c r="E42" s="8">
        <f>D40+E40</f>
        <v>0</v>
      </c>
      <c r="F42" s="8">
        <f>E42+F40</f>
        <v>0</v>
      </c>
      <c r="G42" s="8">
        <f t="shared" si="1"/>
        <v>0</v>
      </c>
      <c r="H42" s="8">
        <f t="shared" si="1"/>
        <v>0</v>
      </c>
      <c r="I42" s="8">
        <f t="shared" si="1"/>
        <v>0</v>
      </c>
      <c r="J42" s="8">
        <f t="shared" si="1"/>
        <v>0</v>
      </c>
      <c r="K42" s="8">
        <f t="shared" si="1"/>
        <v>0</v>
      </c>
      <c r="L42" s="8">
        <f t="shared" si="1"/>
        <v>0</v>
      </c>
      <c r="M42" s="8">
        <f t="shared" si="1"/>
        <v>0</v>
      </c>
      <c r="N42" s="8">
        <f t="shared" si="1"/>
        <v>0</v>
      </c>
      <c r="O42" s="9">
        <f t="shared" si="1"/>
        <v>0</v>
      </c>
    </row>
    <row r="43" spans="1:15" hidden="1" x14ac:dyDescent="0.3">
      <c r="B43" s="357"/>
      <c r="C43" s="4" t="s">
        <v>101</v>
      </c>
      <c r="D43" s="4">
        <f>ROUND(53/12, 0)</f>
        <v>4</v>
      </c>
      <c r="E43" s="4">
        <f t="shared" ref="E43:O43" si="2">ROUND(53/12, 0)</f>
        <v>4</v>
      </c>
      <c r="F43" s="4">
        <f t="shared" si="2"/>
        <v>4</v>
      </c>
      <c r="G43" s="4">
        <f t="shared" si="2"/>
        <v>4</v>
      </c>
      <c r="H43" s="4">
        <f t="shared" si="2"/>
        <v>4</v>
      </c>
      <c r="I43" s="4">
        <f t="shared" si="2"/>
        <v>4</v>
      </c>
      <c r="J43" s="4">
        <f t="shared" si="2"/>
        <v>4</v>
      </c>
      <c r="K43" s="4">
        <f t="shared" si="2"/>
        <v>4</v>
      </c>
      <c r="L43" s="4">
        <f t="shared" si="2"/>
        <v>4</v>
      </c>
      <c r="M43" s="4">
        <f t="shared" si="2"/>
        <v>4</v>
      </c>
      <c r="N43" s="4">
        <f t="shared" si="2"/>
        <v>4</v>
      </c>
      <c r="O43" s="4">
        <f t="shared" si="2"/>
        <v>4</v>
      </c>
    </row>
    <row r="44" spans="1:15" hidden="1" x14ac:dyDescent="0.3">
      <c r="B44" s="358"/>
      <c r="C44" s="6" t="s">
        <v>95</v>
      </c>
      <c r="D44" s="6"/>
      <c r="E44" s="6"/>
      <c r="F44" s="6"/>
      <c r="G44" s="6"/>
      <c r="H44" s="6"/>
      <c r="I44" s="6"/>
      <c r="J44" s="6"/>
      <c r="K44" s="6"/>
      <c r="L44" s="6"/>
      <c r="M44" s="6"/>
      <c r="N44" s="6"/>
      <c r="O44" s="7"/>
    </row>
    <row r="45" spans="1:15" hidden="1" x14ac:dyDescent="0.3">
      <c r="B45" s="358"/>
      <c r="C45" s="6" t="s">
        <v>96</v>
      </c>
      <c r="D45" s="6">
        <f>D43</f>
        <v>4</v>
      </c>
      <c r="E45" s="6">
        <f>D43+E43</f>
        <v>8</v>
      </c>
      <c r="F45" s="6">
        <f>E45+F43</f>
        <v>12</v>
      </c>
      <c r="G45" s="6">
        <f t="shared" ref="G45:O46" si="3">F45+G43</f>
        <v>16</v>
      </c>
      <c r="H45" s="6">
        <f t="shared" si="3"/>
        <v>20</v>
      </c>
      <c r="I45" s="6">
        <f t="shared" si="3"/>
        <v>24</v>
      </c>
      <c r="J45" s="6">
        <f t="shared" si="3"/>
        <v>28</v>
      </c>
      <c r="K45" s="6">
        <f t="shared" si="3"/>
        <v>32</v>
      </c>
      <c r="L45" s="6">
        <f t="shared" si="3"/>
        <v>36</v>
      </c>
      <c r="M45" s="6">
        <f t="shared" si="3"/>
        <v>40</v>
      </c>
      <c r="N45" s="6">
        <f t="shared" si="3"/>
        <v>44</v>
      </c>
      <c r="O45" s="7">
        <f t="shared" si="3"/>
        <v>48</v>
      </c>
    </row>
    <row r="46" spans="1:15" ht="15" hidden="1" thickBot="1" x14ac:dyDescent="0.35">
      <c r="B46" s="359"/>
      <c r="C46" s="8" t="s">
        <v>97</v>
      </c>
      <c r="D46" s="8">
        <f>D44</f>
        <v>0</v>
      </c>
      <c r="E46" s="8">
        <f>D44+E44</f>
        <v>0</v>
      </c>
      <c r="F46" s="8">
        <f>E46+F44</f>
        <v>0</v>
      </c>
      <c r="G46" s="8">
        <f t="shared" si="3"/>
        <v>0</v>
      </c>
      <c r="H46" s="8">
        <f t="shared" si="3"/>
        <v>0</v>
      </c>
      <c r="I46" s="8">
        <f t="shared" si="3"/>
        <v>0</v>
      </c>
      <c r="J46" s="8">
        <f t="shared" si="3"/>
        <v>0</v>
      </c>
      <c r="K46" s="8">
        <f t="shared" si="3"/>
        <v>0</v>
      </c>
      <c r="L46" s="8">
        <f t="shared" si="3"/>
        <v>0</v>
      </c>
      <c r="M46" s="8">
        <f t="shared" si="3"/>
        <v>0</v>
      </c>
      <c r="N46" s="8">
        <f t="shared" si="3"/>
        <v>0</v>
      </c>
      <c r="O46" s="9">
        <f t="shared" si="3"/>
        <v>0</v>
      </c>
    </row>
    <row r="47" spans="1:15" hidden="1" x14ac:dyDescent="0.3">
      <c r="B47" s="357"/>
      <c r="C47" s="4" t="s">
        <v>101</v>
      </c>
      <c r="D47" s="4">
        <v>0</v>
      </c>
      <c r="E47" s="4">
        <v>1</v>
      </c>
      <c r="F47" s="4">
        <f t="shared" ref="F47:O47" si="4">ROUND(4/12, 0)</f>
        <v>0</v>
      </c>
      <c r="G47" s="4">
        <f t="shared" si="4"/>
        <v>0</v>
      </c>
      <c r="H47" s="4">
        <v>1</v>
      </c>
      <c r="I47" s="4">
        <f t="shared" si="4"/>
        <v>0</v>
      </c>
      <c r="J47" s="4">
        <f t="shared" si="4"/>
        <v>0</v>
      </c>
      <c r="K47" s="4">
        <v>1</v>
      </c>
      <c r="L47" s="4">
        <f t="shared" si="4"/>
        <v>0</v>
      </c>
      <c r="M47" s="4">
        <f t="shared" si="4"/>
        <v>0</v>
      </c>
      <c r="N47" s="4">
        <v>1</v>
      </c>
      <c r="O47" s="5">
        <f t="shared" si="4"/>
        <v>0</v>
      </c>
    </row>
    <row r="48" spans="1:15" hidden="1" x14ac:dyDescent="0.3">
      <c r="B48" s="358"/>
      <c r="C48" s="6" t="s">
        <v>95</v>
      </c>
      <c r="D48" s="6"/>
      <c r="E48" s="6"/>
      <c r="F48" s="6"/>
      <c r="G48" s="6"/>
      <c r="H48" s="6"/>
      <c r="I48" s="6"/>
      <c r="J48" s="6"/>
      <c r="K48" s="6"/>
      <c r="L48" s="6"/>
      <c r="M48" s="6"/>
      <c r="N48" s="6"/>
      <c r="O48" s="7"/>
    </row>
    <row r="49" spans="1:15" hidden="1" x14ac:dyDescent="0.3">
      <c r="B49" s="358"/>
      <c r="C49" s="6" t="s">
        <v>96</v>
      </c>
      <c r="D49" s="6">
        <f>D47</f>
        <v>0</v>
      </c>
      <c r="E49" s="6">
        <f>D47+E47</f>
        <v>1</v>
      </c>
      <c r="F49" s="6">
        <f>E49+F47</f>
        <v>1</v>
      </c>
      <c r="G49" s="6">
        <f t="shared" ref="G49:O50" si="5">F49+G47</f>
        <v>1</v>
      </c>
      <c r="H49" s="6">
        <f t="shared" si="5"/>
        <v>2</v>
      </c>
      <c r="I49" s="6">
        <f t="shared" si="5"/>
        <v>2</v>
      </c>
      <c r="J49" s="6">
        <f t="shared" si="5"/>
        <v>2</v>
      </c>
      <c r="K49" s="6">
        <f t="shared" si="5"/>
        <v>3</v>
      </c>
      <c r="L49" s="6">
        <f t="shared" si="5"/>
        <v>3</v>
      </c>
      <c r="M49" s="6">
        <f t="shared" si="5"/>
        <v>3</v>
      </c>
      <c r="N49" s="6">
        <f t="shared" si="5"/>
        <v>4</v>
      </c>
      <c r="O49" s="7">
        <f t="shared" si="5"/>
        <v>4</v>
      </c>
    </row>
    <row r="50" spans="1:15" ht="15" hidden="1" thickBot="1" x14ac:dyDescent="0.35">
      <c r="B50" s="359"/>
      <c r="C50" s="8" t="s">
        <v>97</v>
      </c>
      <c r="D50" s="8">
        <f>D48</f>
        <v>0</v>
      </c>
      <c r="E50" s="8">
        <f>D48+E48</f>
        <v>0</v>
      </c>
      <c r="F50" s="8">
        <f>E50+F48</f>
        <v>0</v>
      </c>
      <c r="G50" s="8">
        <f t="shared" si="5"/>
        <v>0</v>
      </c>
      <c r="H50" s="8">
        <f t="shared" si="5"/>
        <v>0</v>
      </c>
      <c r="I50" s="8">
        <f t="shared" si="5"/>
        <v>0</v>
      </c>
      <c r="J50" s="8">
        <f t="shared" si="5"/>
        <v>0</v>
      </c>
      <c r="K50" s="8">
        <f t="shared" si="5"/>
        <v>0</v>
      </c>
      <c r="L50" s="8">
        <f t="shared" si="5"/>
        <v>0</v>
      </c>
      <c r="M50" s="8">
        <f t="shared" si="5"/>
        <v>0</v>
      </c>
      <c r="N50" s="8">
        <f t="shared" si="5"/>
        <v>0</v>
      </c>
      <c r="O50" s="9">
        <f t="shared" si="5"/>
        <v>0</v>
      </c>
    </row>
    <row r="51" spans="1:15" hidden="1" x14ac:dyDescent="0.3">
      <c r="B51" s="357"/>
      <c r="C51" s="4" t="s">
        <v>101</v>
      </c>
      <c r="D51" s="4">
        <f>ROUND(12/12, 0)</f>
        <v>1</v>
      </c>
      <c r="E51" s="4">
        <f t="shared" ref="E51:O51" si="6">ROUND(12/12, 0)</f>
        <v>1</v>
      </c>
      <c r="F51" s="4">
        <f t="shared" si="6"/>
        <v>1</v>
      </c>
      <c r="G51" s="4">
        <f t="shared" si="6"/>
        <v>1</v>
      </c>
      <c r="H51" s="4">
        <f t="shared" si="6"/>
        <v>1</v>
      </c>
      <c r="I51" s="4">
        <f t="shared" si="6"/>
        <v>1</v>
      </c>
      <c r="J51" s="4">
        <f t="shared" si="6"/>
        <v>1</v>
      </c>
      <c r="K51" s="4">
        <f t="shared" si="6"/>
        <v>1</v>
      </c>
      <c r="L51" s="4">
        <f t="shared" si="6"/>
        <v>1</v>
      </c>
      <c r="M51" s="4">
        <f t="shared" si="6"/>
        <v>1</v>
      </c>
      <c r="N51" s="4">
        <f t="shared" si="6"/>
        <v>1</v>
      </c>
      <c r="O51" s="5">
        <f t="shared" si="6"/>
        <v>1</v>
      </c>
    </row>
    <row r="52" spans="1:15" hidden="1" x14ac:dyDescent="0.3">
      <c r="B52" s="358"/>
      <c r="C52" s="6" t="s">
        <v>95</v>
      </c>
      <c r="D52" s="6"/>
      <c r="E52" s="6"/>
      <c r="F52" s="6"/>
      <c r="G52" s="6"/>
      <c r="H52" s="6"/>
      <c r="I52" s="6"/>
      <c r="J52" s="6"/>
      <c r="K52" s="6"/>
      <c r="L52" s="6"/>
      <c r="M52" s="6"/>
      <c r="N52" s="6"/>
      <c r="O52" s="7"/>
    </row>
    <row r="53" spans="1:15" hidden="1" x14ac:dyDescent="0.3">
      <c r="B53" s="358"/>
      <c r="C53" s="6" t="s">
        <v>96</v>
      </c>
      <c r="D53" s="6">
        <f>D51</f>
        <v>1</v>
      </c>
      <c r="E53" s="6">
        <f>D51+E51</f>
        <v>2</v>
      </c>
      <c r="F53" s="6">
        <f>E53+F51</f>
        <v>3</v>
      </c>
      <c r="G53" s="6">
        <f t="shared" ref="G53:O54" si="7">F53+G51</f>
        <v>4</v>
      </c>
      <c r="H53" s="6">
        <f t="shared" si="7"/>
        <v>5</v>
      </c>
      <c r="I53" s="6">
        <f t="shared" si="7"/>
        <v>6</v>
      </c>
      <c r="J53" s="6">
        <f t="shared" si="7"/>
        <v>7</v>
      </c>
      <c r="K53" s="6">
        <f t="shared" si="7"/>
        <v>8</v>
      </c>
      <c r="L53" s="6">
        <f t="shared" si="7"/>
        <v>9</v>
      </c>
      <c r="M53" s="6">
        <f t="shared" si="7"/>
        <v>10</v>
      </c>
      <c r="N53" s="6">
        <f t="shared" si="7"/>
        <v>11</v>
      </c>
      <c r="O53" s="7">
        <f t="shared" si="7"/>
        <v>12</v>
      </c>
    </row>
    <row r="54" spans="1:15" ht="15" hidden="1" thickBot="1" x14ac:dyDescent="0.35">
      <c r="B54" s="359"/>
      <c r="C54" s="8" t="s">
        <v>97</v>
      </c>
      <c r="D54" s="8">
        <f>D52</f>
        <v>0</v>
      </c>
      <c r="E54" s="8">
        <f>D52+E52</f>
        <v>0</v>
      </c>
      <c r="F54" s="8">
        <f>E54+F52</f>
        <v>0</v>
      </c>
      <c r="G54" s="8">
        <f t="shared" si="7"/>
        <v>0</v>
      </c>
      <c r="H54" s="8">
        <f t="shared" si="7"/>
        <v>0</v>
      </c>
      <c r="I54" s="8">
        <f t="shared" si="7"/>
        <v>0</v>
      </c>
      <c r="J54" s="8">
        <f t="shared" si="7"/>
        <v>0</v>
      </c>
      <c r="K54" s="8">
        <f t="shared" si="7"/>
        <v>0</v>
      </c>
      <c r="L54" s="8">
        <f t="shared" si="7"/>
        <v>0</v>
      </c>
      <c r="M54" s="8">
        <f t="shared" si="7"/>
        <v>0</v>
      </c>
      <c r="N54" s="8">
        <f t="shared" si="7"/>
        <v>0</v>
      </c>
      <c r="O54" s="9">
        <f t="shared" si="7"/>
        <v>0</v>
      </c>
    </row>
    <row r="57" spans="1:15" ht="15" thickBot="1" x14ac:dyDescent="0.35">
      <c r="A57" s="365" t="s">
        <v>104</v>
      </c>
      <c r="B57" s="366"/>
      <c r="C57" s="2" t="s">
        <v>76</v>
      </c>
      <c r="D57" s="2" t="s">
        <v>77</v>
      </c>
      <c r="E57" s="2" t="s">
        <v>83</v>
      </c>
      <c r="F57" s="2" t="s">
        <v>84</v>
      </c>
      <c r="G57" s="2" t="s">
        <v>85</v>
      </c>
      <c r="H57" s="2" t="s">
        <v>86</v>
      </c>
      <c r="I57" s="2" t="s">
        <v>87</v>
      </c>
      <c r="J57" s="2" t="s">
        <v>88</v>
      </c>
      <c r="K57" s="2" t="s">
        <v>89</v>
      </c>
      <c r="L57" s="2" t="s">
        <v>90</v>
      </c>
      <c r="M57" s="2" t="s">
        <v>91</v>
      </c>
      <c r="N57" s="3" t="s">
        <v>92</v>
      </c>
    </row>
    <row r="58" spans="1:15" x14ac:dyDescent="0.3">
      <c r="A58" s="357" t="s">
        <v>38</v>
      </c>
      <c r="B58" s="12" t="s">
        <v>39</v>
      </c>
      <c r="C58" s="29">
        <v>6</v>
      </c>
      <c r="D58" s="29">
        <v>7</v>
      </c>
      <c r="E58" s="29">
        <v>7</v>
      </c>
      <c r="F58" s="29">
        <v>6</v>
      </c>
      <c r="G58" s="29">
        <v>6</v>
      </c>
      <c r="H58" s="29">
        <v>7</v>
      </c>
      <c r="I58" s="29">
        <v>5</v>
      </c>
      <c r="J58" s="29">
        <v>5</v>
      </c>
      <c r="K58" s="29">
        <v>5</v>
      </c>
      <c r="L58" s="4">
        <v>6</v>
      </c>
      <c r="M58" s="4">
        <v>6</v>
      </c>
      <c r="N58" s="5">
        <v>6</v>
      </c>
    </row>
    <row r="59" spans="1:15" x14ac:dyDescent="0.3">
      <c r="A59" s="358"/>
      <c r="B59" s="14" t="s">
        <v>40</v>
      </c>
      <c r="C59" s="15">
        <v>3</v>
      </c>
      <c r="D59" s="16">
        <v>4</v>
      </c>
      <c r="E59" s="16">
        <v>5</v>
      </c>
      <c r="F59" s="16">
        <v>5</v>
      </c>
      <c r="G59" s="16">
        <v>5</v>
      </c>
      <c r="H59" s="16">
        <v>6</v>
      </c>
      <c r="I59" s="16">
        <v>5</v>
      </c>
      <c r="J59" s="16">
        <v>4</v>
      </c>
      <c r="K59" s="16">
        <v>4</v>
      </c>
      <c r="L59" s="16">
        <v>5</v>
      </c>
      <c r="M59" s="16">
        <v>5</v>
      </c>
      <c r="N59" s="17">
        <v>6</v>
      </c>
    </row>
    <row r="60" spans="1:15" ht="15" thickBot="1" x14ac:dyDescent="0.35">
      <c r="A60" s="359"/>
      <c r="B60" s="18" t="s">
        <v>31</v>
      </c>
      <c r="C60" s="19">
        <v>0.5</v>
      </c>
      <c r="D60" s="20">
        <v>0.56999999999999995</v>
      </c>
      <c r="E60" s="20">
        <v>0.71</v>
      </c>
      <c r="F60" s="20">
        <v>0.83</v>
      </c>
      <c r="G60" s="20">
        <v>0.83</v>
      </c>
      <c r="H60" s="20">
        <v>0.86</v>
      </c>
      <c r="I60" s="20">
        <v>1</v>
      </c>
      <c r="J60" s="20">
        <v>0.8</v>
      </c>
      <c r="K60" s="20">
        <v>0.8</v>
      </c>
      <c r="L60" s="20">
        <v>0.83</v>
      </c>
      <c r="M60" s="20">
        <v>0.83</v>
      </c>
      <c r="N60" s="21">
        <v>1</v>
      </c>
    </row>
    <row r="61" spans="1:15" ht="15" thickBot="1" x14ac:dyDescent="0.35">
      <c r="A61" s="183"/>
      <c r="B61" s="228" t="s">
        <v>201</v>
      </c>
      <c r="C61" s="227">
        <v>0</v>
      </c>
      <c r="D61" s="226">
        <v>2</v>
      </c>
      <c r="E61" s="226">
        <v>2</v>
      </c>
      <c r="F61" s="226">
        <v>2</v>
      </c>
      <c r="G61" s="226">
        <v>0</v>
      </c>
      <c r="H61" s="226">
        <v>2</v>
      </c>
      <c r="I61" s="226">
        <v>0</v>
      </c>
      <c r="J61" s="226">
        <v>0</v>
      </c>
      <c r="K61" s="226">
        <v>0</v>
      </c>
      <c r="L61" s="226">
        <v>1</v>
      </c>
      <c r="M61" s="226">
        <v>0</v>
      </c>
      <c r="N61" s="225">
        <v>1</v>
      </c>
    </row>
    <row r="62" spans="1:15" ht="28.8" x14ac:dyDescent="0.3">
      <c r="A62" s="358" t="s">
        <v>200</v>
      </c>
      <c r="B62" s="12" t="s">
        <v>199</v>
      </c>
      <c r="C62" s="15">
        <v>0</v>
      </c>
      <c r="D62" s="16">
        <v>1</v>
      </c>
      <c r="E62" s="16">
        <v>1</v>
      </c>
      <c r="F62" s="16">
        <v>1</v>
      </c>
      <c r="G62" s="16">
        <v>0</v>
      </c>
      <c r="H62" s="16">
        <v>1</v>
      </c>
      <c r="I62" s="16">
        <v>0</v>
      </c>
      <c r="J62" s="16">
        <v>0</v>
      </c>
      <c r="K62" s="16">
        <v>0</v>
      </c>
      <c r="L62" s="16">
        <v>1</v>
      </c>
      <c r="M62" s="16">
        <v>0</v>
      </c>
      <c r="N62" s="17">
        <v>1</v>
      </c>
    </row>
    <row r="63" spans="1:15" ht="28.8" x14ac:dyDescent="0.3">
      <c r="A63" s="358"/>
      <c r="B63" s="40" t="s">
        <v>198</v>
      </c>
      <c r="C63" s="224">
        <v>0</v>
      </c>
      <c r="D63" s="24">
        <v>0</v>
      </c>
      <c r="E63" s="24">
        <v>0</v>
      </c>
      <c r="F63" s="24">
        <v>0</v>
      </c>
      <c r="G63" s="24">
        <v>0</v>
      </c>
      <c r="H63" s="24">
        <v>0</v>
      </c>
      <c r="I63" s="24">
        <v>0</v>
      </c>
      <c r="J63" s="24">
        <v>0</v>
      </c>
      <c r="K63" s="24">
        <v>0</v>
      </c>
      <c r="L63" s="24">
        <v>0</v>
      </c>
      <c r="M63" s="24">
        <v>0</v>
      </c>
      <c r="N63" s="25">
        <v>0</v>
      </c>
    </row>
    <row r="64" spans="1:15" ht="15" thickBot="1" x14ac:dyDescent="0.35">
      <c r="A64" s="359"/>
      <c r="B64" s="18" t="s">
        <v>31</v>
      </c>
      <c r="C64" s="223" t="s">
        <v>196</v>
      </c>
      <c r="D64" s="281">
        <v>1</v>
      </c>
      <c r="E64" s="281">
        <v>1</v>
      </c>
      <c r="F64" s="281">
        <v>1</v>
      </c>
      <c r="G64" s="281">
        <v>1</v>
      </c>
      <c r="H64" s="281">
        <v>1</v>
      </c>
      <c r="I64" s="281">
        <v>1</v>
      </c>
      <c r="J64" s="281">
        <v>1</v>
      </c>
      <c r="K64" s="281">
        <v>1</v>
      </c>
      <c r="L64" s="27">
        <v>1</v>
      </c>
      <c r="M64" s="27">
        <v>1</v>
      </c>
      <c r="N64" s="28">
        <v>1</v>
      </c>
    </row>
    <row r="65" spans="2:15" x14ac:dyDescent="0.3">
      <c r="B65" s="365"/>
      <c r="C65" s="366"/>
      <c r="D65" s="2"/>
      <c r="E65" s="2"/>
      <c r="F65" s="2"/>
      <c r="G65" s="2"/>
      <c r="H65" s="2"/>
      <c r="I65" s="2"/>
      <c r="J65" s="2"/>
      <c r="K65" s="2"/>
      <c r="L65" s="2"/>
      <c r="M65" s="2"/>
      <c r="N65" s="2"/>
      <c r="O65" s="3"/>
    </row>
  </sheetData>
  <mergeCells count="17">
    <mergeCell ref="A27:A29"/>
    <mergeCell ref="A30:A34"/>
    <mergeCell ref="A35:A38"/>
    <mergeCell ref="A16:A20"/>
    <mergeCell ref="A5:B5"/>
    <mergeCell ref="A6:A8"/>
    <mergeCell ref="A9:A12"/>
    <mergeCell ref="A13:A15"/>
    <mergeCell ref="A21:A26"/>
    <mergeCell ref="B39:B42"/>
    <mergeCell ref="B43:B46"/>
    <mergeCell ref="B47:B50"/>
    <mergeCell ref="B51:B54"/>
    <mergeCell ref="B65:C65"/>
    <mergeCell ref="A57:B57"/>
    <mergeCell ref="A58:A60"/>
    <mergeCell ref="A62:A6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B1:P40"/>
  <sheetViews>
    <sheetView workbookViewId="0">
      <selection activeCell="M8" sqref="M8:O8"/>
    </sheetView>
  </sheetViews>
  <sheetFormatPr defaultRowHeight="14.4" x14ac:dyDescent="0.3"/>
  <cols>
    <col min="2" max="2" width="19.5546875" customWidth="1"/>
    <col min="3" max="3" width="21.5546875" customWidth="1"/>
    <col min="16" max="16" width="70.33203125" customWidth="1"/>
  </cols>
  <sheetData>
    <row r="1" spans="2:15" x14ac:dyDescent="0.3">
      <c r="B1" t="s">
        <v>21</v>
      </c>
    </row>
    <row r="2" spans="2:15" x14ac:dyDescent="0.3">
      <c r="B2" t="s">
        <v>79</v>
      </c>
    </row>
    <row r="3" spans="2:15" x14ac:dyDescent="0.3">
      <c r="B3" t="s">
        <v>113</v>
      </c>
    </row>
    <row r="4" spans="2:15" x14ac:dyDescent="0.3">
      <c r="B4" s="1">
        <v>2022</v>
      </c>
    </row>
    <row r="5" spans="2:15" x14ac:dyDescent="0.3">
      <c r="B5" s="365" t="s">
        <v>82</v>
      </c>
      <c r="C5" s="366"/>
      <c r="D5" s="2" t="s">
        <v>76</v>
      </c>
      <c r="E5" s="2" t="s">
        <v>77</v>
      </c>
      <c r="F5" s="2" t="s">
        <v>83</v>
      </c>
      <c r="G5" s="2" t="s">
        <v>84</v>
      </c>
      <c r="H5" s="2" t="s">
        <v>85</v>
      </c>
      <c r="I5" s="2" t="s">
        <v>86</v>
      </c>
      <c r="J5" s="2" t="s">
        <v>87</v>
      </c>
      <c r="K5" s="2" t="s">
        <v>88</v>
      </c>
      <c r="L5" s="2" t="s">
        <v>89</v>
      </c>
      <c r="M5" s="2" t="s">
        <v>90</v>
      </c>
      <c r="N5" s="2" t="s">
        <v>91</v>
      </c>
      <c r="O5" s="3" t="s">
        <v>92</v>
      </c>
    </row>
    <row r="6" spans="2:15" ht="25.5" customHeight="1" x14ac:dyDescent="0.3">
      <c r="B6" s="358" t="s">
        <v>114</v>
      </c>
      <c r="C6" s="6" t="s">
        <v>95</v>
      </c>
      <c r="D6" s="29">
        <v>1</v>
      </c>
      <c r="E6" s="29">
        <v>1</v>
      </c>
      <c r="F6" s="29">
        <v>5</v>
      </c>
      <c r="G6" s="29">
        <v>2</v>
      </c>
      <c r="H6" s="29">
        <v>5</v>
      </c>
      <c r="I6" s="29">
        <v>3</v>
      </c>
      <c r="J6" s="29">
        <v>2</v>
      </c>
      <c r="K6" s="29">
        <v>3</v>
      </c>
      <c r="L6" s="29">
        <v>8</v>
      </c>
      <c r="M6" s="29">
        <v>4</v>
      </c>
      <c r="N6" s="29">
        <v>4</v>
      </c>
      <c r="O6" s="30">
        <v>2</v>
      </c>
    </row>
    <row r="7" spans="2:15" ht="30" customHeight="1" thickBot="1" x14ac:dyDescent="0.35">
      <c r="B7" s="359"/>
      <c r="C7" s="8" t="s">
        <v>97</v>
      </c>
      <c r="D7" s="8">
        <v>1</v>
      </c>
      <c r="E7" s="8">
        <v>2</v>
      </c>
      <c r="F7" s="8">
        <v>7</v>
      </c>
      <c r="G7" s="8">
        <v>9</v>
      </c>
      <c r="H7" s="8">
        <v>14</v>
      </c>
      <c r="I7" s="8">
        <v>17</v>
      </c>
      <c r="J7" s="8">
        <v>19</v>
      </c>
      <c r="K7" s="8">
        <v>22</v>
      </c>
      <c r="L7" s="8">
        <v>31</v>
      </c>
      <c r="M7" s="8">
        <v>35</v>
      </c>
      <c r="N7" s="8">
        <v>39</v>
      </c>
      <c r="O7" s="9">
        <v>41</v>
      </c>
    </row>
    <row r="8" spans="2:15" x14ac:dyDescent="0.3">
      <c r="B8" s="358" t="s">
        <v>115</v>
      </c>
      <c r="C8" s="6" t="s">
        <v>95</v>
      </c>
      <c r="D8" s="29">
        <v>4</v>
      </c>
      <c r="E8" s="29">
        <v>57</v>
      </c>
      <c r="F8" s="29">
        <v>92</v>
      </c>
      <c r="G8" s="29">
        <v>196</v>
      </c>
      <c r="H8" s="29">
        <v>34</v>
      </c>
      <c r="I8" s="29">
        <v>13</v>
      </c>
      <c r="J8" s="29">
        <v>5</v>
      </c>
      <c r="K8" s="29">
        <v>140</v>
      </c>
      <c r="L8" s="29">
        <v>518</v>
      </c>
      <c r="M8" s="29">
        <v>390</v>
      </c>
      <c r="N8" s="29">
        <v>349</v>
      </c>
      <c r="O8" s="30">
        <v>55</v>
      </c>
    </row>
    <row r="9" spans="2:15" ht="34.5" customHeight="1" thickBot="1" x14ac:dyDescent="0.35">
      <c r="B9" s="359"/>
      <c r="C9" s="8" t="s">
        <v>97</v>
      </c>
      <c r="D9" s="8">
        <v>4</v>
      </c>
      <c r="E9" s="8">
        <v>61</v>
      </c>
      <c r="F9" s="8">
        <v>153</v>
      </c>
      <c r="G9" s="8">
        <v>349</v>
      </c>
      <c r="H9" s="8">
        <v>383</v>
      </c>
      <c r="I9" s="8">
        <v>393</v>
      </c>
      <c r="J9" s="8">
        <v>401</v>
      </c>
      <c r="K9" s="8">
        <v>541</v>
      </c>
      <c r="L9" s="8">
        <v>1060</v>
      </c>
      <c r="M9" s="8">
        <v>1450</v>
      </c>
      <c r="N9" s="8">
        <v>1799</v>
      </c>
      <c r="O9" s="9">
        <v>1854</v>
      </c>
    </row>
    <row r="10" spans="2:15" x14ac:dyDescent="0.3">
      <c r="B10" s="358" t="s">
        <v>116</v>
      </c>
      <c r="C10" s="6" t="s">
        <v>95</v>
      </c>
      <c r="D10" s="29">
        <v>173</v>
      </c>
      <c r="E10" s="29">
        <v>15</v>
      </c>
      <c r="F10" s="29">
        <v>416</v>
      </c>
      <c r="G10" s="29">
        <v>505</v>
      </c>
      <c r="H10" s="29">
        <v>753</v>
      </c>
      <c r="I10" s="29">
        <v>187</v>
      </c>
      <c r="J10" s="29">
        <v>8</v>
      </c>
      <c r="K10" s="29">
        <v>5</v>
      </c>
      <c r="L10" s="29">
        <v>3751</v>
      </c>
      <c r="M10" s="29">
        <v>1244</v>
      </c>
      <c r="N10" s="29">
        <v>3663</v>
      </c>
      <c r="O10" s="30">
        <v>596</v>
      </c>
    </row>
    <row r="11" spans="2:15" ht="27.75" customHeight="1" thickBot="1" x14ac:dyDescent="0.35">
      <c r="B11" s="359"/>
      <c r="C11" s="8" t="s">
        <v>97</v>
      </c>
      <c r="D11" s="8">
        <v>173</v>
      </c>
      <c r="E11" s="8">
        <v>188</v>
      </c>
      <c r="F11" s="8">
        <v>604</v>
      </c>
      <c r="G11" s="8">
        <v>1109</v>
      </c>
      <c r="H11" s="8">
        <v>1862</v>
      </c>
      <c r="I11" s="8">
        <v>2049</v>
      </c>
      <c r="J11" s="8">
        <v>2057</v>
      </c>
      <c r="K11" s="8">
        <v>2062</v>
      </c>
      <c r="L11" s="8">
        <v>5813</v>
      </c>
      <c r="M11" s="8">
        <v>7057</v>
      </c>
      <c r="N11" s="8">
        <v>10720</v>
      </c>
      <c r="O11" s="9">
        <v>11316</v>
      </c>
    </row>
    <row r="12" spans="2:15" ht="54.75" customHeight="1" thickBot="1" x14ac:dyDescent="0.35">
      <c r="B12" s="358" t="s">
        <v>152</v>
      </c>
      <c r="C12" s="6" t="s">
        <v>95</v>
      </c>
      <c r="D12" s="29">
        <v>161</v>
      </c>
      <c r="E12" s="29">
        <v>163</v>
      </c>
      <c r="F12" s="29">
        <v>163</v>
      </c>
      <c r="G12" s="29">
        <v>163</v>
      </c>
      <c r="H12" s="29">
        <v>163</v>
      </c>
      <c r="I12" s="29">
        <v>163</v>
      </c>
      <c r="J12" s="29">
        <v>163</v>
      </c>
      <c r="K12" s="29">
        <v>163</v>
      </c>
      <c r="L12" s="29">
        <v>163</v>
      </c>
      <c r="M12" s="29">
        <v>163</v>
      </c>
      <c r="N12" s="29">
        <v>164</v>
      </c>
      <c r="O12" s="30">
        <v>168</v>
      </c>
    </row>
    <row r="13" spans="2:15" ht="15" hidden="1" customHeight="1" thickBot="1" x14ac:dyDescent="0.35">
      <c r="B13" s="358"/>
      <c r="C13" s="6" t="s">
        <v>96</v>
      </c>
      <c r="D13" s="6"/>
      <c r="E13" s="6"/>
      <c r="F13" s="6"/>
      <c r="G13" s="6"/>
      <c r="H13" s="6"/>
      <c r="I13" s="6"/>
      <c r="J13" s="6"/>
      <c r="K13" s="6"/>
      <c r="L13" s="6"/>
      <c r="M13" s="6"/>
      <c r="N13" s="6"/>
      <c r="O13" s="7"/>
    </row>
    <row r="14" spans="2:15" ht="15.75" hidden="1" customHeight="1" x14ac:dyDescent="0.3">
      <c r="B14" s="359"/>
      <c r="C14" s="8" t="s">
        <v>97</v>
      </c>
      <c r="D14" s="8"/>
      <c r="E14" s="8"/>
      <c r="F14" s="8"/>
      <c r="G14" s="8"/>
      <c r="H14" s="8"/>
      <c r="I14" s="8"/>
      <c r="J14" s="8"/>
      <c r="K14" s="8"/>
      <c r="L14" s="8"/>
      <c r="M14" s="8"/>
      <c r="N14" s="8"/>
      <c r="O14" s="9"/>
    </row>
    <row r="15" spans="2:15" x14ac:dyDescent="0.3">
      <c r="B15" s="357" t="s">
        <v>117</v>
      </c>
      <c r="C15" s="4" t="s">
        <v>95</v>
      </c>
      <c r="D15" s="4">
        <v>0</v>
      </c>
      <c r="E15" s="4">
        <v>1</v>
      </c>
      <c r="F15" s="4">
        <v>0</v>
      </c>
      <c r="G15" s="4">
        <v>1</v>
      </c>
      <c r="H15" s="4">
        <v>2</v>
      </c>
      <c r="I15" s="4">
        <v>0</v>
      </c>
      <c r="J15" s="4">
        <v>0</v>
      </c>
      <c r="K15" s="4">
        <v>1</v>
      </c>
      <c r="L15" s="4">
        <v>1</v>
      </c>
      <c r="M15" s="4">
        <v>0</v>
      </c>
      <c r="N15" s="4">
        <v>0</v>
      </c>
      <c r="O15" s="5">
        <v>0</v>
      </c>
    </row>
    <row r="16" spans="2:15" ht="43.5" customHeight="1" thickBot="1" x14ac:dyDescent="0.35">
      <c r="B16" s="359"/>
      <c r="C16" s="8" t="s">
        <v>97</v>
      </c>
      <c r="D16" s="8">
        <v>0</v>
      </c>
      <c r="E16" s="8">
        <v>1</v>
      </c>
      <c r="F16" s="8">
        <v>1</v>
      </c>
      <c r="G16" s="8">
        <v>2</v>
      </c>
      <c r="H16" s="8">
        <v>4</v>
      </c>
      <c r="I16" s="8">
        <v>4</v>
      </c>
      <c r="J16" s="8">
        <v>4</v>
      </c>
      <c r="K16" s="8">
        <v>5</v>
      </c>
      <c r="L16" s="8">
        <v>6</v>
      </c>
      <c r="M16" s="8">
        <v>6</v>
      </c>
      <c r="N16" s="8">
        <v>6</v>
      </c>
      <c r="O16" s="9">
        <v>6</v>
      </c>
    </row>
    <row r="17" spans="2:15" x14ac:dyDescent="0.3">
      <c r="B17" s="357" t="s">
        <v>156</v>
      </c>
      <c r="C17" s="6" t="s">
        <v>95</v>
      </c>
      <c r="D17" s="29">
        <v>3</v>
      </c>
      <c r="E17" s="29">
        <v>4</v>
      </c>
      <c r="F17" s="29">
        <v>10</v>
      </c>
      <c r="G17" s="29">
        <v>4</v>
      </c>
      <c r="H17" s="4">
        <v>3</v>
      </c>
      <c r="I17" s="29">
        <v>3</v>
      </c>
      <c r="J17" s="29">
        <v>5</v>
      </c>
      <c r="K17" s="29">
        <v>7</v>
      </c>
      <c r="L17" s="29">
        <v>9</v>
      </c>
      <c r="M17" s="29">
        <v>8</v>
      </c>
      <c r="N17" s="29">
        <v>6</v>
      </c>
      <c r="O17" s="30">
        <v>7</v>
      </c>
    </row>
    <row r="18" spans="2:15" x14ac:dyDescent="0.3">
      <c r="B18" s="358"/>
      <c r="C18" s="6" t="s">
        <v>96</v>
      </c>
      <c r="D18" s="6"/>
      <c r="E18" s="6"/>
      <c r="F18" s="6"/>
      <c r="G18" s="6"/>
      <c r="H18" s="6"/>
      <c r="I18" s="6"/>
      <c r="J18" s="6"/>
      <c r="K18" s="6"/>
      <c r="L18" s="6"/>
      <c r="M18" s="6"/>
      <c r="N18" s="6"/>
      <c r="O18" s="7"/>
    </row>
    <row r="19" spans="2:15" ht="36.75" customHeight="1" thickBot="1" x14ac:dyDescent="0.35">
      <c r="B19" s="359"/>
      <c r="C19" s="8" t="s">
        <v>97</v>
      </c>
      <c r="D19" s="8">
        <v>3</v>
      </c>
      <c r="E19" s="8">
        <v>7</v>
      </c>
      <c r="F19" s="8">
        <v>17</v>
      </c>
      <c r="G19" s="8">
        <v>21</v>
      </c>
      <c r="H19" s="8">
        <v>24</v>
      </c>
      <c r="I19" s="8">
        <v>27</v>
      </c>
      <c r="J19" s="8">
        <v>32</v>
      </c>
      <c r="K19" s="8">
        <v>39</v>
      </c>
      <c r="L19" s="8">
        <v>48</v>
      </c>
      <c r="M19" s="8">
        <v>56</v>
      </c>
      <c r="N19" s="8">
        <v>62</v>
      </c>
      <c r="O19" s="9">
        <v>69</v>
      </c>
    </row>
    <row r="20" spans="2:15" hidden="1" x14ac:dyDescent="0.3">
      <c r="B20" s="357"/>
      <c r="C20" s="4" t="s">
        <v>101</v>
      </c>
      <c r="D20" s="4">
        <f>ROUND(53/12, 0)</f>
        <v>4</v>
      </c>
      <c r="E20" s="4">
        <f t="shared" ref="E20:O20" si="0">ROUND(53/12, 0)</f>
        <v>4</v>
      </c>
      <c r="F20" s="4">
        <f t="shared" si="0"/>
        <v>4</v>
      </c>
      <c r="G20" s="4">
        <f t="shared" si="0"/>
        <v>4</v>
      </c>
      <c r="H20" s="4">
        <f t="shared" si="0"/>
        <v>4</v>
      </c>
      <c r="I20" s="4">
        <f t="shared" si="0"/>
        <v>4</v>
      </c>
      <c r="J20" s="4">
        <f t="shared" si="0"/>
        <v>4</v>
      </c>
      <c r="K20" s="4">
        <f t="shared" si="0"/>
        <v>4</v>
      </c>
      <c r="L20" s="4">
        <f t="shared" si="0"/>
        <v>4</v>
      </c>
      <c r="M20" s="4">
        <f t="shared" si="0"/>
        <v>4</v>
      </c>
      <c r="N20" s="4">
        <f t="shared" si="0"/>
        <v>4</v>
      </c>
      <c r="O20" s="4">
        <f t="shared" si="0"/>
        <v>4</v>
      </c>
    </row>
    <row r="21" spans="2:15" hidden="1" x14ac:dyDescent="0.3">
      <c r="B21" s="358"/>
      <c r="C21" s="6" t="s">
        <v>95</v>
      </c>
      <c r="D21" s="6"/>
      <c r="E21" s="6"/>
      <c r="F21" s="6"/>
      <c r="G21" s="6"/>
      <c r="H21" s="6"/>
      <c r="I21" s="6"/>
      <c r="J21" s="6"/>
      <c r="K21" s="6"/>
      <c r="L21" s="6"/>
      <c r="M21" s="6"/>
      <c r="N21" s="6"/>
      <c r="O21" s="7"/>
    </row>
    <row r="22" spans="2:15" hidden="1" x14ac:dyDescent="0.3">
      <c r="B22" s="358"/>
      <c r="C22" s="6" t="s">
        <v>96</v>
      </c>
      <c r="D22" s="6">
        <f>D20</f>
        <v>4</v>
      </c>
      <c r="E22" s="6">
        <f>D20+E20</f>
        <v>8</v>
      </c>
      <c r="F22" s="6">
        <f>E22+F20</f>
        <v>12</v>
      </c>
      <c r="G22" s="6">
        <f t="shared" ref="G22:O23" si="1">F22+G20</f>
        <v>16</v>
      </c>
      <c r="H22" s="6">
        <f t="shared" si="1"/>
        <v>20</v>
      </c>
      <c r="I22" s="6">
        <f t="shared" si="1"/>
        <v>24</v>
      </c>
      <c r="J22" s="6">
        <f t="shared" si="1"/>
        <v>28</v>
      </c>
      <c r="K22" s="6">
        <f t="shared" si="1"/>
        <v>32</v>
      </c>
      <c r="L22" s="6">
        <f t="shared" si="1"/>
        <v>36</v>
      </c>
      <c r="M22" s="6">
        <f t="shared" si="1"/>
        <v>40</v>
      </c>
      <c r="N22" s="6">
        <f t="shared" si="1"/>
        <v>44</v>
      </c>
      <c r="O22" s="7">
        <f t="shared" si="1"/>
        <v>48</v>
      </c>
    </row>
    <row r="23" spans="2:15" ht="15" hidden="1" thickBot="1" x14ac:dyDescent="0.35">
      <c r="B23" s="359"/>
      <c r="C23" s="8" t="s">
        <v>97</v>
      </c>
      <c r="D23" s="8">
        <f>D21</f>
        <v>0</v>
      </c>
      <c r="E23" s="8">
        <f>D21+E21</f>
        <v>0</v>
      </c>
      <c r="F23" s="8">
        <f>E23+F21</f>
        <v>0</v>
      </c>
      <c r="G23" s="8">
        <f t="shared" si="1"/>
        <v>0</v>
      </c>
      <c r="H23" s="8">
        <f t="shared" si="1"/>
        <v>0</v>
      </c>
      <c r="I23" s="8">
        <f t="shared" si="1"/>
        <v>0</v>
      </c>
      <c r="J23" s="8">
        <f t="shared" si="1"/>
        <v>0</v>
      </c>
      <c r="K23" s="8">
        <f t="shared" si="1"/>
        <v>0</v>
      </c>
      <c r="L23" s="8">
        <f t="shared" si="1"/>
        <v>0</v>
      </c>
      <c r="M23" s="8">
        <f t="shared" si="1"/>
        <v>0</v>
      </c>
      <c r="N23" s="8">
        <f t="shared" si="1"/>
        <v>0</v>
      </c>
      <c r="O23" s="9">
        <f t="shared" si="1"/>
        <v>0</v>
      </c>
    </row>
    <row r="24" spans="2:15" hidden="1" x14ac:dyDescent="0.3">
      <c r="B24" s="357"/>
      <c r="C24" s="4" t="s">
        <v>101</v>
      </c>
      <c r="D24" s="4">
        <v>0</v>
      </c>
      <c r="E24" s="4">
        <v>1</v>
      </c>
      <c r="F24" s="4">
        <f t="shared" ref="F24:O24" si="2">ROUND(4/12, 0)</f>
        <v>0</v>
      </c>
      <c r="G24" s="4">
        <f t="shared" si="2"/>
        <v>0</v>
      </c>
      <c r="H24" s="4">
        <v>1</v>
      </c>
      <c r="I24" s="4">
        <f t="shared" si="2"/>
        <v>0</v>
      </c>
      <c r="J24" s="4">
        <f t="shared" si="2"/>
        <v>0</v>
      </c>
      <c r="K24" s="4">
        <v>1</v>
      </c>
      <c r="L24" s="4">
        <f t="shared" si="2"/>
        <v>0</v>
      </c>
      <c r="M24" s="4">
        <f t="shared" si="2"/>
        <v>0</v>
      </c>
      <c r="N24" s="4">
        <v>1</v>
      </c>
      <c r="O24" s="5">
        <f t="shared" si="2"/>
        <v>0</v>
      </c>
    </row>
    <row r="25" spans="2:15" hidden="1" x14ac:dyDescent="0.3">
      <c r="B25" s="358"/>
      <c r="C25" s="6" t="s">
        <v>95</v>
      </c>
      <c r="D25" s="6"/>
      <c r="E25" s="6"/>
      <c r="F25" s="6"/>
      <c r="G25" s="6"/>
      <c r="H25" s="6"/>
      <c r="I25" s="6"/>
      <c r="J25" s="6"/>
      <c r="K25" s="6"/>
      <c r="L25" s="6"/>
      <c r="M25" s="6"/>
      <c r="N25" s="6"/>
      <c r="O25" s="7"/>
    </row>
    <row r="26" spans="2:15" hidden="1" x14ac:dyDescent="0.3">
      <c r="B26" s="358"/>
      <c r="C26" s="6" t="s">
        <v>96</v>
      </c>
      <c r="D26" s="6">
        <f>D24</f>
        <v>0</v>
      </c>
      <c r="E26" s="6">
        <f>D24+E24</f>
        <v>1</v>
      </c>
      <c r="F26" s="6">
        <f>E26+F24</f>
        <v>1</v>
      </c>
      <c r="G26" s="6">
        <f t="shared" ref="G26:O27" si="3">F26+G24</f>
        <v>1</v>
      </c>
      <c r="H26" s="6">
        <f t="shared" si="3"/>
        <v>2</v>
      </c>
      <c r="I26" s="6">
        <f t="shared" si="3"/>
        <v>2</v>
      </c>
      <c r="J26" s="6">
        <f t="shared" si="3"/>
        <v>2</v>
      </c>
      <c r="K26" s="6">
        <f t="shared" si="3"/>
        <v>3</v>
      </c>
      <c r="L26" s="6">
        <f t="shared" si="3"/>
        <v>3</v>
      </c>
      <c r="M26" s="6">
        <f t="shared" si="3"/>
        <v>3</v>
      </c>
      <c r="N26" s="6">
        <f t="shared" si="3"/>
        <v>4</v>
      </c>
      <c r="O26" s="7">
        <f t="shared" si="3"/>
        <v>4</v>
      </c>
    </row>
    <row r="27" spans="2:15" ht="15" hidden="1" thickBot="1" x14ac:dyDescent="0.35">
      <c r="B27" s="359"/>
      <c r="C27" s="8" t="s">
        <v>97</v>
      </c>
      <c r="D27" s="8">
        <f>D25</f>
        <v>0</v>
      </c>
      <c r="E27" s="8">
        <f>D25+E25</f>
        <v>0</v>
      </c>
      <c r="F27" s="8">
        <f>E27+F25</f>
        <v>0</v>
      </c>
      <c r="G27" s="8">
        <f t="shared" si="3"/>
        <v>0</v>
      </c>
      <c r="H27" s="8">
        <f t="shared" si="3"/>
        <v>0</v>
      </c>
      <c r="I27" s="8">
        <f t="shared" si="3"/>
        <v>0</v>
      </c>
      <c r="J27" s="8">
        <f t="shared" si="3"/>
        <v>0</v>
      </c>
      <c r="K27" s="8">
        <f t="shared" si="3"/>
        <v>0</v>
      </c>
      <c r="L27" s="8">
        <f t="shared" si="3"/>
        <v>0</v>
      </c>
      <c r="M27" s="8">
        <f t="shared" si="3"/>
        <v>0</v>
      </c>
      <c r="N27" s="8">
        <f t="shared" si="3"/>
        <v>0</v>
      </c>
      <c r="O27" s="9">
        <f t="shared" si="3"/>
        <v>0</v>
      </c>
    </row>
    <row r="28" spans="2:15" hidden="1" x14ac:dyDescent="0.3">
      <c r="B28" s="357"/>
      <c r="C28" s="4" t="s">
        <v>101</v>
      </c>
      <c r="D28" s="4">
        <f>ROUND(12/12, 0)</f>
        <v>1</v>
      </c>
      <c r="E28" s="4">
        <f t="shared" ref="E28:O28" si="4">ROUND(12/12, 0)</f>
        <v>1</v>
      </c>
      <c r="F28" s="4">
        <f t="shared" si="4"/>
        <v>1</v>
      </c>
      <c r="G28" s="4">
        <f t="shared" si="4"/>
        <v>1</v>
      </c>
      <c r="H28" s="4">
        <f t="shared" si="4"/>
        <v>1</v>
      </c>
      <c r="I28" s="4">
        <f t="shared" si="4"/>
        <v>1</v>
      </c>
      <c r="J28" s="4">
        <f t="shared" si="4"/>
        <v>1</v>
      </c>
      <c r="K28" s="4">
        <f t="shared" si="4"/>
        <v>1</v>
      </c>
      <c r="L28" s="4">
        <f t="shared" si="4"/>
        <v>1</v>
      </c>
      <c r="M28" s="4">
        <f t="shared" si="4"/>
        <v>1</v>
      </c>
      <c r="N28" s="4">
        <f t="shared" si="4"/>
        <v>1</v>
      </c>
      <c r="O28" s="5">
        <f t="shared" si="4"/>
        <v>1</v>
      </c>
    </row>
    <row r="29" spans="2:15" hidden="1" x14ac:dyDescent="0.3">
      <c r="B29" s="358"/>
      <c r="C29" s="6" t="s">
        <v>95</v>
      </c>
      <c r="D29" s="6"/>
      <c r="E29" s="6"/>
      <c r="F29" s="6"/>
      <c r="G29" s="6"/>
      <c r="H29" s="6"/>
      <c r="I29" s="6"/>
      <c r="J29" s="6"/>
      <c r="K29" s="6"/>
      <c r="L29" s="6"/>
      <c r="M29" s="6"/>
      <c r="N29" s="6"/>
      <c r="O29" s="7"/>
    </row>
    <row r="30" spans="2:15" hidden="1" x14ac:dyDescent="0.3">
      <c r="B30" s="358"/>
      <c r="C30" s="6" t="s">
        <v>96</v>
      </c>
      <c r="D30" s="6">
        <f>D28</f>
        <v>1</v>
      </c>
      <c r="E30" s="6">
        <f>D28+E28</f>
        <v>2</v>
      </c>
      <c r="F30" s="6">
        <f>E30+F28</f>
        <v>3</v>
      </c>
      <c r="G30" s="6">
        <f t="shared" ref="G30:O31" si="5">F30+G28</f>
        <v>4</v>
      </c>
      <c r="H30" s="6">
        <f t="shared" si="5"/>
        <v>5</v>
      </c>
      <c r="I30" s="6">
        <f t="shared" si="5"/>
        <v>6</v>
      </c>
      <c r="J30" s="6">
        <f t="shared" si="5"/>
        <v>7</v>
      </c>
      <c r="K30" s="6">
        <f t="shared" si="5"/>
        <v>8</v>
      </c>
      <c r="L30" s="6">
        <f t="shared" si="5"/>
        <v>9</v>
      </c>
      <c r="M30" s="6">
        <f t="shared" si="5"/>
        <v>10</v>
      </c>
      <c r="N30" s="6">
        <f t="shared" si="5"/>
        <v>11</v>
      </c>
      <c r="O30" s="7">
        <f t="shared" si="5"/>
        <v>12</v>
      </c>
    </row>
    <row r="31" spans="2:15" ht="15" hidden="1" thickBot="1" x14ac:dyDescent="0.35">
      <c r="B31" s="359"/>
      <c r="C31" s="8" t="s">
        <v>97</v>
      </c>
      <c r="D31" s="8">
        <f>D29</f>
        <v>0</v>
      </c>
      <c r="E31" s="8">
        <f>D29+E29</f>
        <v>0</v>
      </c>
      <c r="F31" s="8">
        <f>E31+F29</f>
        <v>0</v>
      </c>
      <c r="G31" s="8">
        <f t="shared" si="5"/>
        <v>0</v>
      </c>
      <c r="H31" s="8">
        <f t="shared" si="5"/>
        <v>0</v>
      </c>
      <c r="I31" s="8">
        <f t="shared" si="5"/>
        <v>0</v>
      </c>
      <c r="J31" s="8">
        <f t="shared" si="5"/>
        <v>0</v>
      </c>
      <c r="K31" s="8">
        <f t="shared" si="5"/>
        <v>0</v>
      </c>
      <c r="L31" s="8">
        <f t="shared" si="5"/>
        <v>0</v>
      </c>
      <c r="M31" s="8">
        <f t="shared" si="5"/>
        <v>0</v>
      </c>
      <c r="N31" s="8">
        <f t="shared" si="5"/>
        <v>0</v>
      </c>
      <c r="O31" s="9">
        <f t="shared" si="5"/>
        <v>0</v>
      </c>
    </row>
    <row r="34" spans="2:16" ht="15" thickBot="1" x14ac:dyDescent="0.35">
      <c r="B34" s="377" t="s">
        <v>104</v>
      </c>
      <c r="C34" s="378"/>
      <c r="D34" s="2" t="s">
        <v>76</v>
      </c>
      <c r="E34" s="2" t="s">
        <v>77</v>
      </c>
      <c r="F34" s="2" t="s">
        <v>83</v>
      </c>
      <c r="G34" s="2" t="s">
        <v>84</v>
      </c>
      <c r="H34" s="2" t="s">
        <v>85</v>
      </c>
      <c r="I34" s="2" t="s">
        <v>86</v>
      </c>
      <c r="J34" s="2" t="s">
        <v>87</v>
      </c>
      <c r="K34" s="2" t="s">
        <v>88</v>
      </c>
      <c r="L34" s="2" t="s">
        <v>89</v>
      </c>
      <c r="M34" s="2" t="s">
        <v>90</v>
      </c>
      <c r="N34" s="2" t="s">
        <v>91</v>
      </c>
      <c r="O34" s="3" t="s">
        <v>92</v>
      </c>
    </row>
    <row r="35" spans="2:16" ht="28.8" x14ac:dyDescent="0.3">
      <c r="B35" s="357" t="s">
        <v>154</v>
      </c>
      <c r="C35" s="12" t="s">
        <v>45</v>
      </c>
      <c r="D35" s="13">
        <v>0</v>
      </c>
      <c r="E35" s="4">
        <v>1</v>
      </c>
      <c r="F35" s="4">
        <v>0</v>
      </c>
      <c r="G35" s="4">
        <v>1</v>
      </c>
      <c r="H35" s="4">
        <v>2</v>
      </c>
      <c r="I35" s="4">
        <v>0</v>
      </c>
      <c r="J35" s="4">
        <v>0</v>
      </c>
      <c r="K35" s="4">
        <v>1</v>
      </c>
      <c r="L35" s="4">
        <v>1</v>
      </c>
      <c r="M35" s="4">
        <v>0</v>
      </c>
      <c r="N35" s="4">
        <v>0</v>
      </c>
      <c r="O35" s="5">
        <v>0</v>
      </c>
    </row>
    <row r="36" spans="2:16" ht="43.2" x14ac:dyDescent="0.3">
      <c r="B36" s="358"/>
      <c r="C36" s="14" t="s">
        <v>155</v>
      </c>
      <c r="D36" s="15">
        <v>0</v>
      </c>
      <c r="E36" s="16">
        <v>1</v>
      </c>
      <c r="F36" s="16">
        <v>1</v>
      </c>
      <c r="G36" s="16">
        <v>2</v>
      </c>
      <c r="H36" s="16">
        <v>4</v>
      </c>
      <c r="I36" s="16">
        <v>4</v>
      </c>
      <c r="J36" s="16">
        <v>4</v>
      </c>
      <c r="K36" s="16">
        <v>5</v>
      </c>
      <c r="L36" s="16">
        <v>5</v>
      </c>
      <c r="M36" s="16">
        <v>5</v>
      </c>
      <c r="N36" s="16">
        <v>5</v>
      </c>
      <c r="O36" s="17">
        <v>5</v>
      </c>
    </row>
    <row r="37" spans="2:16" ht="29.4" thickBot="1" x14ac:dyDescent="0.35">
      <c r="B37" s="359"/>
      <c r="C37" s="18" t="s">
        <v>31</v>
      </c>
      <c r="D37" s="37">
        <v>1</v>
      </c>
      <c r="E37" s="38">
        <v>1</v>
      </c>
      <c r="F37" s="38">
        <v>1</v>
      </c>
      <c r="G37" s="38">
        <v>1</v>
      </c>
      <c r="H37" s="38">
        <v>1</v>
      </c>
      <c r="I37" s="38">
        <v>1</v>
      </c>
      <c r="J37" s="38">
        <v>1</v>
      </c>
      <c r="K37" s="38">
        <v>1</v>
      </c>
      <c r="L37" s="38">
        <v>1</v>
      </c>
      <c r="M37" s="38"/>
      <c r="N37" s="38"/>
      <c r="O37" s="39"/>
    </row>
    <row r="38" spans="2:16" ht="28.8" x14ac:dyDescent="0.3">
      <c r="B38" s="358" t="s">
        <v>153</v>
      </c>
      <c r="C38" s="14" t="s">
        <v>48</v>
      </c>
      <c r="D38" s="15">
        <v>161</v>
      </c>
      <c r="E38" s="16">
        <v>161</v>
      </c>
      <c r="F38" s="16">
        <v>161</v>
      </c>
      <c r="G38" s="16">
        <v>161</v>
      </c>
      <c r="H38" s="16">
        <v>161</v>
      </c>
      <c r="I38" s="16">
        <v>161</v>
      </c>
      <c r="J38" s="16">
        <v>161</v>
      </c>
      <c r="K38" s="16">
        <v>161</v>
      </c>
      <c r="L38" s="16">
        <v>161</v>
      </c>
      <c r="M38" s="16">
        <v>161</v>
      </c>
      <c r="N38" s="16">
        <v>161</v>
      </c>
      <c r="O38" s="17">
        <v>161</v>
      </c>
    </row>
    <row r="39" spans="2:16" ht="63" customHeight="1" x14ac:dyDescent="0.3">
      <c r="B39" s="358"/>
      <c r="C39" s="22" t="s">
        <v>51</v>
      </c>
      <c r="D39" s="23">
        <v>161</v>
      </c>
      <c r="E39" s="24">
        <v>163</v>
      </c>
      <c r="F39" s="24">
        <v>163</v>
      </c>
      <c r="G39" s="24">
        <v>163</v>
      </c>
      <c r="H39" s="24">
        <v>163</v>
      </c>
      <c r="I39" s="24">
        <v>163</v>
      </c>
      <c r="J39" s="24">
        <v>163</v>
      </c>
      <c r="K39" s="24">
        <v>163</v>
      </c>
      <c r="L39" s="24">
        <v>163</v>
      </c>
      <c r="M39" s="24">
        <v>163</v>
      </c>
      <c r="N39" s="24">
        <v>164</v>
      </c>
      <c r="O39" s="25">
        <v>165</v>
      </c>
      <c r="P39" s="318" t="s">
        <v>269</v>
      </c>
    </row>
    <row r="40" spans="2:16" ht="29.4" thickBot="1" x14ac:dyDescent="0.35">
      <c r="B40" s="359"/>
      <c r="C40" s="18" t="s">
        <v>60</v>
      </c>
      <c r="D40" s="315"/>
      <c r="E40" s="316">
        <v>1.24E-2</v>
      </c>
      <c r="F40" s="316">
        <v>1.24E-2</v>
      </c>
      <c r="G40" s="316">
        <v>1.24E-2</v>
      </c>
      <c r="H40" s="316">
        <v>1.24E-2</v>
      </c>
      <c r="I40" s="316">
        <v>1.24E-2</v>
      </c>
      <c r="J40" s="316">
        <v>1.24E-2</v>
      </c>
      <c r="K40" s="316">
        <v>1.24E-2</v>
      </c>
      <c r="L40" s="316">
        <v>1.24E-2</v>
      </c>
      <c r="M40" s="316">
        <v>1.24E-2</v>
      </c>
      <c r="N40" s="316">
        <v>1.8599999999999998E-2</v>
      </c>
      <c r="O40" s="317">
        <v>2.4799999999999999E-2</v>
      </c>
    </row>
  </sheetData>
  <mergeCells count="13">
    <mergeCell ref="B5:C5"/>
    <mergeCell ref="B34:C34"/>
    <mergeCell ref="B35:B37"/>
    <mergeCell ref="B38:B40"/>
    <mergeCell ref="B17:B19"/>
    <mergeCell ref="B20:B23"/>
    <mergeCell ref="B24:B27"/>
    <mergeCell ref="B28:B31"/>
    <mergeCell ref="B15:B16"/>
    <mergeCell ref="B6:B7"/>
    <mergeCell ref="B8:B9"/>
    <mergeCell ref="B10:B11"/>
    <mergeCell ref="B12:B14"/>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S57"/>
  <sheetViews>
    <sheetView topLeftCell="A15" workbookViewId="0">
      <selection activeCell="Q12" sqref="Q12"/>
    </sheetView>
  </sheetViews>
  <sheetFormatPr defaultRowHeight="14.4" x14ac:dyDescent="0.3"/>
  <cols>
    <col min="2" max="2" width="19.5546875" customWidth="1"/>
    <col min="3" max="3" width="21.5546875" customWidth="1"/>
  </cols>
  <sheetData>
    <row r="1" spans="2:16" x14ac:dyDescent="0.3">
      <c r="B1" t="s">
        <v>21</v>
      </c>
    </row>
    <row r="2" spans="2:16" x14ac:dyDescent="0.3">
      <c r="B2" t="s">
        <v>79</v>
      </c>
    </row>
    <row r="3" spans="2:16" x14ac:dyDescent="0.3">
      <c r="B3" t="s">
        <v>118</v>
      </c>
    </row>
    <row r="4" spans="2:16" x14ac:dyDescent="0.3">
      <c r="B4" s="1">
        <v>2022</v>
      </c>
    </row>
    <row r="5" spans="2:16" x14ac:dyDescent="0.3">
      <c r="B5" s="365" t="s">
        <v>82</v>
      </c>
      <c r="C5" s="366"/>
      <c r="D5" s="2" t="s">
        <v>76</v>
      </c>
      <c r="E5" s="2" t="s">
        <v>77</v>
      </c>
      <c r="F5" s="2" t="s">
        <v>83</v>
      </c>
      <c r="G5" s="2" t="s">
        <v>84</v>
      </c>
      <c r="H5" s="2" t="s">
        <v>85</v>
      </c>
      <c r="I5" s="2" t="s">
        <v>86</v>
      </c>
      <c r="J5" s="2" t="s">
        <v>87</v>
      </c>
      <c r="K5" s="2" t="s">
        <v>88</v>
      </c>
      <c r="L5" s="2" t="s">
        <v>89</v>
      </c>
      <c r="M5" s="2" t="s">
        <v>90</v>
      </c>
      <c r="N5" s="2" t="s">
        <v>91</v>
      </c>
      <c r="O5" s="3" t="s">
        <v>92</v>
      </c>
    </row>
    <row r="6" spans="2:16" ht="15" customHeight="1" x14ac:dyDescent="0.3">
      <c r="B6" s="358" t="s">
        <v>119</v>
      </c>
      <c r="C6" s="6" t="s">
        <v>95</v>
      </c>
      <c r="D6" s="6">
        <v>13</v>
      </c>
      <c r="E6" s="6">
        <v>11</v>
      </c>
      <c r="F6" s="6">
        <v>10</v>
      </c>
      <c r="G6" s="6">
        <v>4</v>
      </c>
      <c r="H6" s="6">
        <v>7</v>
      </c>
      <c r="I6" s="6">
        <v>4</v>
      </c>
      <c r="J6" s="6">
        <v>4</v>
      </c>
      <c r="K6" s="6">
        <v>6</v>
      </c>
      <c r="L6" s="6">
        <v>12</v>
      </c>
      <c r="M6" s="6">
        <v>11</v>
      </c>
      <c r="N6" s="6">
        <v>4</v>
      </c>
      <c r="O6" s="7">
        <v>1</v>
      </c>
    </row>
    <row r="7" spans="2:16" x14ac:dyDescent="0.3">
      <c r="B7" s="358"/>
      <c r="C7" s="6" t="s">
        <v>96</v>
      </c>
      <c r="D7" s="6"/>
      <c r="E7" s="6"/>
      <c r="F7" s="6"/>
      <c r="G7" s="6"/>
      <c r="H7" s="6"/>
      <c r="I7" s="6"/>
      <c r="J7" s="6"/>
      <c r="K7" s="6"/>
      <c r="L7" s="6"/>
      <c r="M7" s="6"/>
      <c r="N7" s="6"/>
      <c r="O7" s="7"/>
    </row>
    <row r="8" spans="2:16" ht="15" thickBot="1" x14ac:dyDescent="0.35">
      <c r="B8" s="359"/>
      <c r="C8" s="8" t="s">
        <v>97</v>
      </c>
      <c r="D8" s="8">
        <v>13</v>
      </c>
      <c r="E8" s="8">
        <v>24</v>
      </c>
      <c r="F8" s="8">
        <v>34</v>
      </c>
      <c r="G8" s="8">
        <v>38</v>
      </c>
      <c r="H8" s="8">
        <v>45</v>
      </c>
      <c r="I8" s="8">
        <v>49</v>
      </c>
      <c r="J8" s="8">
        <v>53</v>
      </c>
      <c r="K8" s="8">
        <v>59</v>
      </c>
      <c r="L8" s="8">
        <v>71</v>
      </c>
      <c r="M8" s="8">
        <v>82</v>
      </c>
      <c r="N8" s="8">
        <v>86</v>
      </c>
      <c r="O8" s="9">
        <v>87</v>
      </c>
    </row>
    <row r="9" spans="2:16" x14ac:dyDescent="0.3">
      <c r="B9" s="358" t="s">
        <v>120</v>
      </c>
      <c r="C9" s="6" t="s">
        <v>95</v>
      </c>
      <c r="D9" s="6">
        <v>6</v>
      </c>
      <c r="E9" s="6">
        <v>1</v>
      </c>
      <c r="F9" s="6">
        <v>3</v>
      </c>
      <c r="G9" s="6">
        <v>1</v>
      </c>
      <c r="H9" s="6">
        <v>3</v>
      </c>
      <c r="I9" s="6">
        <v>1</v>
      </c>
      <c r="J9" s="6">
        <v>0</v>
      </c>
      <c r="K9" s="6">
        <v>1</v>
      </c>
      <c r="L9" s="6">
        <v>6</v>
      </c>
      <c r="M9" s="6">
        <v>5</v>
      </c>
      <c r="N9" s="6">
        <v>1</v>
      </c>
      <c r="O9" s="7">
        <v>0</v>
      </c>
    </row>
    <row r="10" spans="2:16" x14ac:dyDescent="0.3">
      <c r="B10" s="358"/>
      <c r="C10" s="6" t="s">
        <v>96</v>
      </c>
      <c r="D10" s="6"/>
      <c r="E10" s="6"/>
      <c r="F10" s="6"/>
      <c r="G10" s="6"/>
      <c r="H10" s="6"/>
      <c r="I10" s="6"/>
      <c r="J10" s="6"/>
      <c r="K10" s="6"/>
      <c r="L10" s="6"/>
      <c r="M10" s="6"/>
      <c r="N10" s="6"/>
      <c r="O10" s="7"/>
    </row>
    <row r="11" spans="2:16" ht="15" thickBot="1" x14ac:dyDescent="0.35">
      <c r="B11" s="359"/>
      <c r="C11" s="8" t="s">
        <v>97</v>
      </c>
      <c r="D11" s="8">
        <v>6</v>
      </c>
      <c r="E11" s="8">
        <v>7</v>
      </c>
      <c r="F11" s="8">
        <v>10</v>
      </c>
      <c r="G11" s="8">
        <v>11</v>
      </c>
      <c r="H11" s="8">
        <v>14</v>
      </c>
      <c r="I11" s="8">
        <v>15</v>
      </c>
      <c r="J11" s="8">
        <v>15</v>
      </c>
      <c r="K11" s="8">
        <v>16</v>
      </c>
      <c r="L11" s="8">
        <v>22</v>
      </c>
      <c r="M11" s="8">
        <v>27</v>
      </c>
      <c r="N11" s="8">
        <v>28</v>
      </c>
      <c r="O11" s="9">
        <v>28</v>
      </c>
    </row>
    <row r="12" spans="2:16" x14ac:dyDescent="0.3">
      <c r="B12" s="357" t="s">
        <v>157</v>
      </c>
      <c r="C12" s="4" t="s">
        <v>158</v>
      </c>
      <c r="D12" s="4"/>
      <c r="E12" s="4"/>
      <c r="F12" s="4"/>
      <c r="G12" s="4"/>
      <c r="H12" s="4"/>
      <c r="I12" s="4"/>
      <c r="J12" s="4"/>
      <c r="K12" s="4"/>
      <c r="L12" s="4"/>
      <c r="M12" s="4"/>
      <c r="N12" s="4"/>
      <c r="O12" s="5"/>
      <c r="P12" t="s">
        <v>275</v>
      </c>
    </row>
    <row r="13" spans="2:16" x14ac:dyDescent="0.3">
      <c r="B13" s="358"/>
      <c r="C13" s="6" t="s">
        <v>95</v>
      </c>
      <c r="D13" s="6">
        <v>24</v>
      </c>
      <c r="E13" s="6">
        <v>24</v>
      </c>
      <c r="F13" s="6">
        <v>28</v>
      </c>
      <c r="G13" s="6">
        <v>31</v>
      </c>
      <c r="H13" s="6">
        <v>30</v>
      </c>
      <c r="I13" s="6">
        <v>30</v>
      </c>
      <c r="J13" s="6">
        <v>30</v>
      </c>
      <c r="K13" s="6">
        <v>24</v>
      </c>
      <c r="L13" s="6">
        <v>23</v>
      </c>
      <c r="M13" s="6">
        <v>25</v>
      </c>
      <c r="N13" s="6">
        <v>29</v>
      </c>
      <c r="O13" s="7">
        <v>29</v>
      </c>
    </row>
    <row r="14" spans="2:16" ht="15" thickBot="1" x14ac:dyDescent="0.35">
      <c r="B14" s="359"/>
      <c r="C14" s="8" t="s">
        <v>97</v>
      </c>
      <c r="D14" s="8">
        <v>24</v>
      </c>
      <c r="E14" s="8">
        <v>24</v>
      </c>
      <c r="F14" s="8">
        <v>28</v>
      </c>
      <c r="G14" s="8">
        <v>3</v>
      </c>
      <c r="H14" s="8">
        <v>30</v>
      </c>
      <c r="I14" s="8">
        <v>30</v>
      </c>
      <c r="J14" s="8">
        <v>30</v>
      </c>
      <c r="K14" s="8">
        <v>24</v>
      </c>
      <c r="L14" s="8">
        <v>23</v>
      </c>
      <c r="M14" s="8">
        <v>25</v>
      </c>
      <c r="N14" s="8">
        <v>29</v>
      </c>
      <c r="O14" s="9">
        <v>29</v>
      </c>
    </row>
    <row r="15" spans="2:16" x14ac:dyDescent="0.3">
      <c r="B15" s="357" t="s">
        <v>121</v>
      </c>
      <c r="C15" s="4" t="s">
        <v>101</v>
      </c>
      <c r="D15" s="4"/>
      <c r="E15" s="4"/>
      <c r="F15" s="4"/>
      <c r="G15" s="4"/>
      <c r="H15" s="4"/>
      <c r="I15" s="4"/>
      <c r="J15" s="4"/>
      <c r="K15" s="4"/>
      <c r="L15" s="4"/>
      <c r="M15" s="4"/>
      <c r="N15" s="4"/>
      <c r="O15" s="5"/>
    </row>
    <row r="16" spans="2:16" x14ac:dyDescent="0.3">
      <c r="B16" s="358"/>
      <c r="C16" s="6" t="s">
        <v>95</v>
      </c>
      <c r="D16" s="29">
        <v>7</v>
      </c>
      <c r="E16" s="29">
        <v>10</v>
      </c>
      <c r="F16" s="29">
        <v>7</v>
      </c>
      <c r="G16" s="29">
        <v>3</v>
      </c>
      <c r="H16" s="29">
        <v>4</v>
      </c>
      <c r="I16" s="29">
        <v>3</v>
      </c>
      <c r="J16" s="29">
        <v>4</v>
      </c>
      <c r="K16" s="29">
        <v>5</v>
      </c>
      <c r="L16" s="29">
        <v>6</v>
      </c>
      <c r="M16" s="29">
        <v>6</v>
      </c>
      <c r="N16" s="29">
        <v>3</v>
      </c>
      <c r="O16" s="30">
        <v>1</v>
      </c>
    </row>
    <row r="17" spans="2:19" x14ac:dyDescent="0.3">
      <c r="B17" s="358"/>
      <c r="C17" s="6" t="s">
        <v>96</v>
      </c>
      <c r="D17" s="6"/>
      <c r="E17" s="6"/>
      <c r="F17" s="6"/>
      <c r="G17" s="6"/>
      <c r="H17" s="6"/>
      <c r="I17" s="6"/>
      <c r="J17" s="6"/>
      <c r="K17" s="6"/>
      <c r="L17" s="6"/>
      <c r="M17" s="6"/>
      <c r="N17" s="6"/>
      <c r="O17" s="7"/>
    </row>
    <row r="18" spans="2:19" ht="15" thickBot="1" x14ac:dyDescent="0.35">
      <c r="B18" s="359"/>
      <c r="C18" s="8" t="s">
        <v>97</v>
      </c>
      <c r="D18" s="8">
        <v>7</v>
      </c>
      <c r="E18" s="8">
        <v>17</v>
      </c>
      <c r="F18" s="8">
        <v>24</v>
      </c>
      <c r="G18" s="8">
        <v>27</v>
      </c>
      <c r="H18" s="8">
        <v>31</v>
      </c>
      <c r="I18" s="8">
        <v>34</v>
      </c>
      <c r="J18" s="8">
        <v>38</v>
      </c>
      <c r="K18" s="8">
        <v>43</v>
      </c>
      <c r="L18" s="8">
        <v>49</v>
      </c>
      <c r="M18" s="8">
        <v>55</v>
      </c>
      <c r="N18" s="8">
        <v>58</v>
      </c>
      <c r="O18" s="9">
        <v>59</v>
      </c>
    </row>
    <row r="19" spans="2:19" ht="15" customHeight="1" x14ac:dyDescent="0.3">
      <c r="B19" s="357" t="s">
        <v>122</v>
      </c>
      <c r="C19" s="4" t="s">
        <v>94</v>
      </c>
      <c r="D19" s="4"/>
      <c r="E19" s="4"/>
      <c r="F19" s="4"/>
      <c r="G19" s="4"/>
      <c r="H19" s="4"/>
      <c r="I19" s="4"/>
      <c r="J19" s="4"/>
      <c r="K19" s="4"/>
      <c r="L19" s="4"/>
      <c r="M19" s="4"/>
      <c r="N19" s="4"/>
      <c r="O19" s="5"/>
    </row>
    <row r="20" spans="2:19" x14ac:dyDescent="0.3">
      <c r="B20" s="358"/>
      <c r="C20" s="6" t="s">
        <v>95</v>
      </c>
      <c r="D20" s="29">
        <v>1</v>
      </c>
      <c r="E20" s="29">
        <v>4</v>
      </c>
      <c r="F20" s="29">
        <v>4</v>
      </c>
      <c r="G20" s="29">
        <v>1</v>
      </c>
      <c r="H20" s="29">
        <v>1</v>
      </c>
      <c r="I20" s="29">
        <v>3</v>
      </c>
      <c r="J20" s="29">
        <v>2</v>
      </c>
      <c r="K20" s="29">
        <v>8</v>
      </c>
      <c r="L20" s="29">
        <v>4</v>
      </c>
      <c r="M20" s="29">
        <v>5</v>
      </c>
      <c r="N20" s="29">
        <v>3</v>
      </c>
      <c r="O20" s="30">
        <v>0</v>
      </c>
    </row>
    <row r="21" spans="2:19" x14ac:dyDescent="0.3">
      <c r="B21" s="358"/>
      <c r="C21" s="6" t="s">
        <v>96</v>
      </c>
      <c r="D21" s="6"/>
      <c r="E21" s="6"/>
      <c r="F21" s="6"/>
      <c r="G21" s="6"/>
      <c r="H21" s="6"/>
      <c r="I21" s="6"/>
      <c r="J21" s="6"/>
      <c r="K21" s="6"/>
      <c r="L21" s="6"/>
      <c r="M21" s="6"/>
      <c r="N21" s="6"/>
      <c r="O21" s="7"/>
    </row>
    <row r="22" spans="2:19" ht="15" thickBot="1" x14ac:dyDescent="0.35">
      <c r="B22" s="359"/>
      <c r="C22" s="8" t="s">
        <v>97</v>
      </c>
      <c r="D22" s="8">
        <v>1</v>
      </c>
      <c r="E22" s="8">
        <v>5</v>
      </c>
      <c r="F22" s="8">
        <v>9</v>
      </c>
      <c r="G22" s="8">
        <v>10</v>
      </c>
      <c r="H22" s="8">
        <v>11</v>
      </c>
      <c r="I22" s="8">
        <v>14</v>
      </c>
      <c r="J22" s="8">
        <v>16</v>
      </c>
      <c r="K22" s="8">
        <v>18</v>
      </c>
      <c r="L22" s="8">
        <v>22</v>
      </c>
      <c r="M22" s="8">
        <v>27</v>
      </c>
      <c r="N22" s="8">
        <v>30</v>
      </c>
      <c r="O22" s="9">
        <v>30</v>
      </c>
    </row>
    <row r="23" spans="2:19" ht="15" customHeight="1" x14ac:dyDescent="0.3">
      <c r="B23" s="357" t="s">
        <v>123</v>
      </c>
      <c r="C23" s="4" t="s">
        <v>94</v>
      </c>
      <c r="D23" s="4"/>
      <c r="E23" s="4"/>
      <c r="F23" s="4"/>
      <c r="G23" s="4"/>
      <c r="H23" s="4"/>
      <c r="I23" s="4"/>
      <c r="J23" s="4"/>
      <c r="K23" s="4"/>
      <c r="L23" s="4"/>
      <c r="M23" s="4"/>
      <c r="N23" s="4"/>
      <c r="O23" s="5"/>
    </row>
    <row r="24" spans="2:19" x14ac:dyDescent="0.3">
      <c r="B24" s="358"/>
      <c r="C24" s="6" t="s">
        <v>95</v>
      </c>
      <c r="D24" s="29">
        <v>2</v>
      </c>
      <c r="E24" s="29">
        <v>0</v>
      </c>
      <c r="F24" s="29">
        <v>1</v>
      </c>
      <c r="G24" s="29">
        <v>0</v>
      </c>
      <c r="H24" s="29">
        <v>1</v>
      </c>
      <c r="I24" s="29">
        <v>2</v>
      </c>
      <c r="J24" s="29">
        <v>3</v>
      </c>
      <c r="K24" s="29">
        <v>1</v>
      </c>
      <c r="L24" s="29">
        <v>2</v>
      </c>
      <c r="M24" s="29">
        <v>3</v>
      </c>
      <c r="N24" s="29">
        <v>0</v>
      </c>
      <c r="O24" s="30">
        <v>0</v>
      </c>
    </row>
    <row r="25" spans="2:19" x14ac:dyDescent="0.3">
      <c r="B25" s="358"/>
      <c r="C25" s="6" t="s">
        <v>96</v>
      </c>
      <c r="D25" s="6"/>
      <c r="E25" s="6"/>
      <c r="F25" s="6"/>
      <c r="G25" s="6"/>
      <c r="H25" s="6"/>
      <c r="I25" s="6"/>
      <c r="J25" s="6"/>
      <c r="K25" s="6"/>
      <c r="L25" s="6"/>
      <c r="M25" s="6"/>
      <c r="N25" s="6"/>
      <c r="O25" s="7"/>
    </row>
    <row r="26" spans="2:19" ht="15" thickBot="1" x14ac:dyDescent="0.35">
      <c r="B26" s="359"/>
      <c r="C26" s="8" t="s">
        <v>97</v>
      </c>
      <c r="D26" s="8">
        <v>2</v>
      </c>
      <c r="E26" s="8">
        <v>2</v>
      </c>
      <c r="F26" s="8">
        <v>3</v>
      </c>
      <c r="G26" s="8">
        <v>3</v>
      </c>
      <c r="H26" s="8">
        <v>4</v>
      </c>
      <c r="I26" s="8">
        <v>6</v>
      </c>
      <c r="J26" s="8">
        <v>9</v>
      </c>
      <c r="K26" s="8">
        <v>10</v>
      </c>
      <c r="L26" s="8">
        <v>12</v>
      </c>
      <c r="M26" s="8">
        <v>15</v>
      </c>
      <c r="N26" s="8">
        <v>15</v>
      </c>
      <c r="O26" s="9">
        <v>15</v>
      </c>
    </row>
    <row r="27" spans="2:19" ht="15" customHeight="1" x14ac:dyDescent="0.3">
      <c r="B27" s="357" t="s">
        <v>124</v>
      </c>
      <c r="C27" s="4" t="s">
        <v>101</v>
      </c>
      <c r="D27" s="4"/>
      <c r="E27" s="4"/>
      <c r="F27" s="4"/>
      <c r="G27" s="4"/>
      <c r="H27" s="4"/>
      <c r="I27" s="4"/>
      <c r="J27" s="4"/>
      <c r="K27" s="4"/>
      <c r="L27" s="4"/>
      <c r="M27" s="4"/>
      <c r="N27" s="4"/>
      <c r="O27" s="5"/>
    </row>
    <row r="28" spans="2:19" x14ac:dyDescent="0.3">
      <c r="B28" s="358"/>
      <c r="C28" s="6" t="s">
        <v>95</v>
      </c>
      <c r="D28" s="29">
        <v>0</v>
      </c>
      <c r="E28" s="29">
        <v>4</v>
      </c>
      <c r="F28" s="29">
        <v>6</v>
      </c>
      <c r="G28" s="29">
        <v>4</v>
      </c>
      <c r="H28" s="29">
        <v>3</v>
      </c>
      <c r="I28" s="29">
        <v>4</v>
      </c>
      <c r="J28" s="29">
        <v>1</v>
      </c>
      <c r="K28" s="29">
        <v>3</v>
      </c>
      <c r="L28" s="29">
        <v>3</v>
      </c>
      <c r="M28" s="29">
        <v>4</v>
      </c>
      <c r="N28" s="29">
        <v>3</v>
      </c>
      <c r="O28" s="30">
        <v>2</v>
      </c>
    </row>
    <row r="29" spans="2:19" x14ac:dyDescent="0.3">
      <c r="B29" s="358"/>
      <c r="C29" s="6" t="s">
        <v>96</v>
      </c>
      <c r="D29" s="6"/>
      <c r="E29" s="6"/>
      <c r="F29" s="6"/>
      <c r="G29" s="6"/>
      <c r="H29" s="6"/>
      <c r="I29" s="6"/>
      <c r="J29" s="6"/>
      <c r="K29" s="6"/>
      <c r="L29" s="6"/>
      <c r="M29" s="6"/>
      <c r="N29" s="6"/>
      <c r="O29" s="7"/>
    </row>
    <row r="30" spans="2:19" ht="15" thickBot="1" x14ac:dyDescent="0.35">
      <c r="B30" s="359"/>
      <c r="C30" s="8" t="s">
        <v>97</v>
      </c>
      <c r="D30" s="8">
        <v>0</v>
      </c>
      <c r="E30" s="8">
        <v>4</v>
      </c>
      <c r="F30" s="8">
        <v>10</v>
      </c>
      <c r="G30" s="8">
        <v>14</v>
      </c>
      <c r="H30" s="8">
        <v>17</v>
      </c>
      <c r="I30" s="8">
        <v>21</v>
      </c>
      <c r="J30" s="8">
        <v>22</v>
      </c>
      <c r="K30" s="8">
        <v>25</v>
      </c>
      <c r="L30" s="8">
        <v>28</v>
      </c>
      <c r="M30" s="8">
        <v>32</v>
      </c>
      <c r="N30" s="8">
        <v>35</v>
      </c>
      <c r="O30" s="9">
        <v>37</v>
      </c>
    </row>
    <row r="31" spans="2:19" ht="15.75" customHeight="1" thickBot="1" x14ac:dyDescent="0.35">
      <c r="B31" s="357" t="s">
        <v>125</v>
      </c>
      <c r="C31" s="4" t="s">
        <v>94</v>
      </c>
      <c r="D31" s="4"/>
      <c r="E31" s="4"/>
      <c r="F31" s="4"/>
      <c r="G31" s="4"/>
      <c r="H31" s="4"/>
      <c r="I31" s="4"/>
      <c r="J31" s="4"/>
      <c r="K31" s="4"/>
      <c r="L31" s="4"/>
      <c r="M31" s="4"/>
      <c r="N31" s="4"/>
      <c r="O31" s="5"/>
    </row>
    <row r="32" spans="2:19" x14ac:dyDescent="0.3">
      <c r="B32" s="358"/>
      <c r="C32" s="6" t="s">
        <v>95</v>
      </c>
      <c r="D32" s="29">
        <v>0</v>
      </c>
      <c r="E32" s="29">
        <v>4</v>
      </c>
      <c r="F32" s="29">
        <v>4</v>
      </c>
      <c r="G32" s="29">
        <v>1</v>
      </c>
      <c r="H32" s="29">
        <v>5</v>
      </c>
      <c r="I32" s="29">
        <v>1</v>
      </c>
      <c r="J32" s="29">
        <v>0</v>
      </c>
      <c r="K32" s="29">
        <v>4</v>
      </c>
      <c r="L32" s="29">
        <v>5</v>
      </c>
      <c r="M32" s="29">
        <v>4</v>
      </c>
      <c r="N32" s="29">
        <v>3</v>
      </c>
      <c r="O32" s="30">
        <v>0</v>
      </c>
      <c r="S32" s="357"/>
    </row>
    <row r="33" spans="2:19" x14ac:dyDescent="0.3">
      <c r="B33" s="358"/>
      <c r="C33" s="6" t="s">
        <v>96</v>
      </c>
      <c r="D33" s="6"/>
      <c r="E33" s="6"/>
      <c r="F33" s="6"/>
      <c r="G33" s="6"/>
      <c r="H33" s="6"/>
      <c r="I33" s="6"/>
      <c r="J33" s="6"/>
      <c r="K33" s="6"/>
      <c r="L33" s="6"/>
      <c r="M33" s="6"/>
      <c r="N33" s="6"/>
      <c r="O33" s="7"/>
      <c r="S33" s="358"/>
    </row>
    <row r="34" spans="2:19" ht="15" thickBot="1" x14ac:dyDescent="0.35">
      <c r="B34" s="359"/>
      <c r="C34" s="8" t="s">
        <v>97</v>
      </c>
      <c r="D34" s="8">
        <v>0</v>
      </c>
      <c r="E34" s="8">
        <v>4</v>
      </c>
      <c r="F34" s="8">
        <v>8</v>
      </c>
      <c r="G34" s="8">
        <v>9</v>
      </c>
      <c r="H34" s="8">
        <v>14</v>
      </c>
      <c r="I34" s="8">
        <v>15</v>
      </c>
      <c r="J34" s="8">
        <v>15</v>
      </c>
      <c r="K34" s="8">
        <v>19</v>
      </c>
      <c r="L34" s="8">
        <v>24</v>
      </c>
      <c r="M34" s="8">
        <v>28</v>
      </c>
      <c r="N34" s="8">
        <v>31</v>
      </c>
      <c r="O34" s="9">
        <v>31</v>
      </c>
      <c r="S34" s="358"/>
    </row>
    <row r="35" spans="2:19" ht="15.75" customHeight="1" thickBot="1" x14ac:dyDescent="0.35">
      <c r="B35" s="357" t="s">
        <v>126</v>
      </c>
      <c r="C35" s="4" t="s">
        <v>101</v>
      </c>
      <c r="D35" s="4"/>
      <c r="E35" s="4"/>
      <c r="F35" s="4"/>
      <c r="G35" s="4"/>
      <c r="H35" s="4"/>
      <c r="I35" s="4"/>
      <c r="J35" s="4"/>
      <c r="K35" s="4"/>
      <c r="L35" s="4"/>
      <c r="M35" s="4"/>
      <c r="N35" s="4"/>
      <c r="O35" s="4"/>
      <c r="S35" s="359"/>
    </row>
    <row r="36" spans="2:19" x14ac:dyDescent="0.3">
      <c r="B36" s="358"/>
      <c r="C36" s="6" t="s">
        <v>95</v>
      </c>
      <c r="D36" s="29">
        <v>735</v>
      </c>
      <c r="E36" s="29">
        <v>467</v>
      </c>
      <c r="F36" s="29">
        <v>869</v>
      </c>
      <c r="G36" s="29">
        <v>852</v>
      </c>
      <c r="H36" s="29">
        <v>860</v>
      </c>
      <c r="I36" s="29">
        <v>872</v>
      </c>
      <c r="J36" s="29">
        <v>899</v>
      </c>
      <c r="K36" s="29">
        <v>791</v>
      </c>
      <c r="L36" s="29">
        <v>743</v>
      </c>
      <c r="M36" s="29">
        <v>791</v>
      </c>
      <c r="N36" s="29">
        <v>926</v>
      </c>
      <c r="O36" s="30">
        <v>881</v>
      </c>
    </row>
    <row r="37" spans="2:19" x14ac:dyDescent="0.3">
      <c r="B37" s="358"/>
      <c r="C37" s="6" t="s">
        <v>96</v>
      </c>
      <c r="D37" s="6"/>
      <c r="E37" s="6"/>
      <c r="F37" s="6"/>
      <c r="G37" s="6"/>
      <c r="H37" s="6"/>
      <c r="I37" s="6"/>
      <c r="J37" s="6"/>
      <c r="K37" s="6"/>
      <c r="L37" s="6"/>
      <c r="M37" s="6"/>
      <c r="N37" s="6"/>
      <c r="O37" s="7"/>
    </row>
    <row r="38" spans="2:19" ht="15" thickBot="1" x14ac:dyDescent="0.35">
      <c r="B38" s="359"/>
      <c r="C38" s="8" t="s">
        <v>97</v>
      </c>
      <c r="D38" s="8">
        <v>735</v>
      </c>
      <c r="E38" s="8">
        <v>1202</v>
      </c>
      <c r="F38" s="8">
        <v>2071</v>
      </c>
      <c r="G38" s="8">
        <v>2923</v>
      </c>
      <c r="H38" s="8">
        <v>3783</v>
      </c>
      <c r="I38" s="8">
        <v>4655</v>
      </c>
      <c r="J38" s="8">
        <v>5554</v>
      </c>
      <c r="K38" s="8">
        <v>6345</v>
      </c>
      <c r="L38" s="8">
        <v>7088</v>
      </c>
      <c r="M38" s="8">
        <v>7879</v>
      </c>
      <c r="N38" s="8">
        <v>8805</v>
      </c>
      <c r="O38" s="9">
        <v>9686</v>
      </c>
    </row>
    <row r="39" spans="2:19" x14ac:dyDescent="0.3">
      <c r="B39" s="358" t="s">
        <v>127</v>
      </c>
      <c r="C39" s="6" t="s">
        <v>95</v>
      </c>
      <c r="D39" s="29">
        <v>1</v>
      </c>
      <c r="E39" s="29">
        <v>1</v>
      </c>
      <c r="F39" s="29">
        <v>1</v>
      </c>
      <c r="G39" s="29">
        <v>1</v>
      </c>
      <c r="H39" s="29">
        <v>1</v>
      </c>
      <c r="I39" s="29">
        <v>1</v>
      </c>
      <c r="J39" s="29">
        <v>1</v>
      </c>
      <c r="K39" s="29">
        <v>1</v>
      </c>
      <c r="L39" s="29">
        <v>1</v>
      </c>
      <c r="M39" s="29">
        <v>1</v>
      </c>
      <c r="N39" s="29">
        <v>1</v>
      </c>
      <c r="O39" s="30">
        <v>1</v>
      </c>
    </row>
    <row r="40" spans="2:19" x14ac:dyDescent="0.3">
      <c r="B40" s="358"/>
      <c r="C40" s="6" t="s">
        <v>96</v>
      </c>
      <c r="D40" s="6"/>
      <c r="E40" s="6"/>
      <c r="F40" s="6"/>
      <c r="G40" s="6"/>
      <c r="H40" s="6"/>
      <c r="I40" s="6"/>
      <c r="J40" s="6"/>
      <c r="K40" s="6"/>
      <c r="L40" s="6"/>
      <c r="M40" s="6"/>
      <c r="N40" s="6"/>
      <c r="O40" s="7"/>
    </row>
    <row r="41" spans="2:19" ht="15" thickBot="1" x14ac:dyDescent="0.35">
      <c r="B41" s="359"/>
      <c r="C41" s="8" t="s">
        <v>97</v>
      </c>
      <c r="D41" s="8">
        <v>1</v>
      </c>
      <c r="E41" s="8">
        <v>1</v>
      </c>
      <c r="F41" s="8">
        <v>1</v>
      </c>
      <c r="G41" s="8">
        <v>1</v>
      </c>
      <c r="H41" s="8">
        <v>1</v>
      </c>
      <c r="I41" s="8">
        <v>1</v>
      </c>
      <c r="J41" s="8">
        <v>1</v>
      </c>
      <c r="K41" s="8">
        <v>1</v>
      </c>
      <c r="L41" s="8">
        <v>1</v>
      </c>
      <c r="M41" s="8">
        <v>1</v>
      </c>
      <c r="N41" s="8">
        <v>1</v>
      </c>
      <c r="O41" s="9">
        <v>1</v>
      </c>
    </row>
    <row r="42" spans="2:19" x14ac:dyDescent="0.3">
      <c r="B42" s="358" t="s">
        <v>128</v>
      </c>
      <c r="C42" s="6" t="s">
        <v>95</v>
      </c>
      <c r="D42" s="29">
        <v>20</v>
      </c>
      <c r="E42" s="29">
        <v>20</v>
      </c>
      <c r="F42" s="29">
        <v>20</v>
      </c>
      <c r="G42" s="29">
        <v>20</v>
      </c>
      <c r="H42" s="29">
        <v>20</v>
      </c>
      <c r="I42" s="29">
        <v>20</v>
      </c>
      <c r="J42" s="29">
        <v>16</v>
      </c>
      <c r="K42" s="29">
        <v>8</v>
      </c>
      <c r="L42" s="29">
        <v>8</v>
      </c>
      <c r="M42" s="29">
        <v>16</v>
      </c>
      <c r="N42" s="29">
        <v>16</v>
      </c>
      <c r="O42" s="30">
        <v>8</v>
      </c>
    </row>
    <row r="43" spans="2:19" x14ac:dyDescent="0.3">
      <c r="B43" s="358"/>
      <c r="C43" s="6" t="s">
        <v>96</v>
      </c>
      <c r="D43" s="6"/>
      <c r="E43" s="6"/>
      <c r="F43" s="6"/>
      <c r="G43" s="6"/>
      <c r="H43" s="6"/>
      <c r="I43" s="6"/>
      <c r="J43" s="6"/>
      <c r="K43" s="6"/>
      <c r="L43" s="6"/>
      <c r="M43" s="6"/>
      <c r="N43" s="6"/>
      <c r="O43" s="7"/>
    </row>
    <row r="44" spans="2:19" ht="15" thickBot="1" x14ac:dyDescent="0.35">
      <c r="B44" s="359"/>
      <c r="C44" s="8" t="s">
        <v>97</v>
      </c>
      <c r="D44" s="8">
        <v>20</v>
      </c>
      <c r="E44" s="8">
        <v>40</v>
      </c>
      <c r="F44" s="8">
        <v>60</v>
      </c>
      <c r="G44" s="8">
        <v>80</v>
      </c>
      <c r="H44" s="8">
        <v>100</v>
      </c>
      <c r="I44" s="8">
        <v>120</v>
      </c>
      <c r="J44" s="8">
        <v>136</v>
      </c>
      <c r="K44" s="8">
        <v>144</v>
      </c>
      <c r="L44" s="8">
        <v>152</v>
      </c>
      <c r="M44" s="8">
        <v>168</v>
      </c>
      <c r="N44" s="8">
        <v>184</v>
      </c>
      <c r="O44" s="9">
        <v>192</v>
      </c>
    </row>
    <row r="45" spans="2:19" hidden="1" x14ac:dyDescent="0.3">
      <c r="B45" s="357"/>
      <c r="C45" s="4" t="s">
        <v>101</v>
      </c>
      <c r="D45" s="4">
        <f>ROUND(12/12, 0)</f>
        <v>1</v>
      </c>
      <c r="E45" s="4">
        <f t="shared" ref="E45:O45" si="0">ROUND(12/12, 0)</f>
        <v>1</v>
      </c>
      <c r="F45" s="4">
        <f t="shared" si="0"/>
        <v>1</v>
      </c>
      <c r="G45" s="4">
        <f t="shared" si="0"/>
        <v>1</v>
      </c>
      <c r="H45" s="4">
        <f t="shared" si="0"/>
        <v>1</v>
      </c>
      <c r="I45" s="4">
        <f t="shared" si="0"/>
        <v>1</v>
      </c>
      <c r="J45" s="4">
        <f t="shared" si="0"/>
        <v>1</v>
      </c>
      <c r="K45" s="4">
        <f t="shared" si="0"/>
        <v>1</v>
      </c>
      <c r="L45" s="4">
        <f t="shared" si="0"/>
        <v>1</v>
      </c>
      <c r="M45" s="4">
        <f t="shared" si="0"/>
        <v>1</v>
      </c>
      <c r="N45" s="4">
        <f t="shared" si="0"/>
        <v>1</v>
      </c>
      <c r="O45" s="5">
        <f t="shared" si="0"/>
        <v>1</v>
      </c>
    </row>
    <row r="46" spans="2:19" hidden="1" x14ac:dyDescent="0.3">
      <c r="B46" s="358"/>
      <c r="C46" s="6" t="s">
        <v>95</v>
      </c>
      <c r="D46" s="6"/>
      <c r="E46" s="6"/>
      <c r="F46" s="6"/>
      <c r="G46" s="6"/>
      <c r="H46" s="6"/>
      <c r="I46" s="6"/>
      <c r="J46" s="6"/>
      <c r="K46" s="6"/>
      <c r="L46" s="6"/>
      <c r="M46" s="6"/>
      <c r="N46" s="6"/>
      <c r="O46" s="7"/>
    </row>
    <row r="47" spans="2:19" hidden="1" x14ac:dyDescent="0.3">
      <c r="B47" s="358"/>
      <c r="C47" s="6" t="s">
        <v>96</v>
      </c>
      <c r="D47" s="6">
        <f>D45</f>
        <v>1</v>
      </c>
      <c r="E47" s="6">
        <f>D45+E45</f>
        <v>2</v>
      </c>
      <c r="F47" s="6">
        <f>E47+F45</f>
        <v>3</v>
      </c>
      <c r="G47" s="6">
        <f t="shared" ref="G47:O48" si="1">F47+G45</f>
        <v>4</v>
      </c>
      <c r="H47" s="6">
        <f t="shared" si="1"/>
        <v>5</v>
      </c>
      <c r="I47" s="6">
        <f t="shared" si="1"/>
        <v>6</v>
      </c>
      <c r="J47" s="6">
        <f t="shared" si="1"/>
        <v>7</v>
      </c>
      <c r="K47" s="6">
        <f t="shared" si="1"/>
        <v>8</v>
      </c>
      <c r="L47" s="6">
        <f t="shared" si="1"/>
        <v>9</v>
      </c>
      <c r="M47" s="6">
        <f t="shared" si="1"/>
        <v>10</v>
      </c>
      <c r="N47" s="6">
        <f t="shared" si="1"/>
        <v>11</v>
      </c>
      <c r="O47" s="7">
        <f t="shared" si="1"/>
        <v>12</v>
      </c>
    </row>
    <row r="48" spans="2:19" ht="15" hidden="1" thickBot="1" x14ac:dyDescent="0.35">
      <c r="B48" s="359"/>
      <c r="C48" s="8" t="s">
        <v>97</v>
      </c>
      <c r="D48" s="8">
        <f>D46</f>
        <v>0</v>
      </c>
      <c r="E48" s="8">
        <f>D46+E46</f>
        <v>0</v>
      </c>
      <c r="F48" s="8">
        <f>E48+F46</f>
        <v>0</v>
      </c>
      <c r="G48" s="8">
        <f t="shared" si="1"/>
        <v>0</v>
      </c>
      <c r="H48" s="8">
        <f t="shared" si="1"/>
        <v>0</v>
      </c>
      <c r="I48" s="8">
        <f t="shared" si="1"/>
        <v>0</v>
      </c>
      <c r="J48" s="8">
        <f t="shared" si="1"/>
        <v>0</v>
      </c>
      <c r="K48" s="8">
        <f t="shared" si="1"/>
        <v>0</v>
      </c>
      <c r="L48" s="8">
        <f t="shared" si="1"/>
        <v>0</v>
      </c>
      <c r="M48" s="8">
        <f t="shared" si="1"/>
        <v>0</v>
      </c>
      <c r="N48" s="8">
        <f t="shared" si="1"/>
        <v>0</v>
      </c>
      <c r="O48" s="9">
        <f t="shared" si="1"/>
        <v>0</v>
      </c>
    </row>
    <row r="51" spans="2:15" ht="15" thickBot="1" x14ac:dyDescent="0.35">
      <c r="B51" s="365" t="s">
        <v>104</v>
      </c>
      <c r="C51" s="366"/>
      <c r="D51" s="2" t="s">
        <v>76</v>
      </c>
      <c r="E51" s="2" t="s">
        <v>77</v>
      </c>
      <c r="F51" s="2" t="s">
        <v>83</v>
      </c>
      <c r="G51" s="2" t="s">
        <v>84</v>
      </c>
      <c r="H51" s="2" t="s">
        <v>85</v>
      </c>
      <c r="I51" s="2" t="s">
        <v>86</v>
      </c>
      <c r="J51" s="2" t="s">
        <v>87</v>
      </c>
      <c r="K51" s="2" t="s">
        <v>88</v>
      </c>
      <c r="L51" s="2" t="s">
        <v>89</v>
      </c>
      <c r="M51" s="2" t="s">
        <v>90</v>
      </c>
      <c r="N51" s="2" t="s">
        <v>91</v>
      </c>
      <c r="O51" s="3" t="s">
        <v>92</v>
      </c>
    </row>
    <row r="52" spans="2:15" ht="45" customHeight="1" x14ac:dyDescent="0.3">
      <c r="B52" s="357" t="s">
        <v>159</v>
      </c>
      <c r="C52" s="12" t="s">
        <v>30</v>
      </c>
      <c r="D52" s="13">
        <v>7</v>
      </c>
      <c r="E52" s="4">
        <v>10</v>
      </c>
      <c r="F52" s="4">
        <v>7</v>
      </c>
      <c r="G52" s="4">
        <v>3</v>
      </c>
      <c r="H52" s="4">
        <v>4</v>
      </c>
      <c r="I52" s="4">
        <v>3</v>
      </c>
      <c r="J52" s="4">
        <v>4</v>
      </c>
      <c r="K52" s="4">
        <v>5</v>
      </c>
      <c r="L52" s="4">
        <v>6</v>
      </c>
      <c r="M52" s="4">
        <v>6</v>
      </c>
      <c r="N52" s="4">
        <v>3</v>
      </c>
      <c r="O52" s="5">
        <v>1</v>
      </c>
    </row>
    <row r="53" spans="2:15" ht="43.2" x14ac:dyDescent="0.3">
      <c r="B53" s="358"/>
      <c r="C53" s="14" t="s">
        <v>224</v>
      </c>
      <c r="D53" s="15">
        <v>0</v>
      </c>
      <c r="E53" s="16">
        <v>4</v>
      </c>
      <c r="F53" s="16">
        <v>6</v>
      </c>
      <c r="G53" s="16">
        <v>4</v>
      </c>
      <c r="H53" s="16">
        <v>3</v>
      </c>
      <c r="I53" s="16">
        <v>4</v>
      </c>
      <c r="J53" s="16">
        <v>1</v>
      </c>
      <c r="K53" s="16">
        <v>3</v>
      </c>
      <c r="L53" s="16">
        <v>3</v>
      </c>
      <c r="M53" s="16">
        <v>4</v>
      </c>
      <c r="N53" s="16">
        <v>3</v>
      </c>
      <c r="O53" s="17">
        <v>2</v>
      </c>
    </row>
    <row r="54" spans="2:15" ht="29.4" thickBot="1" x14ac:dyDescent="0.35">
      <c r="B54" s="359"/>
      <c r="C54" s="18" t="s">
        <v>31</v>
      </c>
      <c r="D54" s="37">
        <v>0</v>
      </c>
      <c r="E54" s="38">
        <v>0.4</v>
      </c>
      <c r="F54" s="38">
        <v>0.85</v>
      </c>
      <c r="G54" s="38">
        <v>1.33</v>
      </c>
      <c r="H54" s="38">
        <v>0.75</v>
      </c>
      <c r="I54" s="38">
        <v>1.33</v>
      </c>
      <c r="J54" s="38">
        <v>0.25</v>
      </c>
      <c r="K54" s="38">
        <v>0.6</v>
      </c>
      <c r="L54" s="38">
        <v>0.5</v>
      </c>
      <c r="M54" s="38">
        <v>0.67</v>
      </c>
      <c r="N54" s="38">
        <v>1</v>
      </c>
      <c r="O54" s="39">
        <v>2</v>
      </c>
    </row>
    <row r="55" spans="2:15" ht="45" customHeight="1" x14ac:dyDescent="0.3">
      <c r="B55" s="358" t="s">
        <v>32</v>
      </c>
      <c r="C55" s="14" t="s">
        <v>33</v>
      </c>
      <c r="D55" s="254">
        <v>49</v>
      </c>
      <c r="E55" s="16">
        <v>53</v>
      </c>
      <c r="F55" s="16">
        <v>59</v>
      </c>
      <c r="G55" s="16">
        <v>63</v>
      </c>
      <c r="H55" s="16">
        <v>66</v>
      </c>
      <c r="I55" s="16">
        <v>70</v>
      </c>
      <c r="J55" s="16">
        <v>71</v>
      </c>
      <c r="K55" s="16">
        <v>74</v>
      </c>
      <c r="L55" s="16">
        <v>77</v>
      </c>
      <c r="M55" s="16">
        <v>81</v>
      </c>
      <c r="N55" s="16">
        <v>84</v>
      </c>
      <c r="O55" s="17">
        <v>86</v>
      </c>
    </row>
    <row r="56" spans="2:15" ht="43.2" x14ac:dyDescent="0.3">
      <c r="B56" s="358"/>
      <c r="C56" s="22" t="s">
        <v>129</v>
      </c>
      <c r="D56" s="184">
        <v>27</v>
      </c>
      <c r="E56" s="24">
        <v>32</v>
      </c>
      <c r="F56" s="24">
        <v>32</v>
      </c>
      <c r="G56" s="24">
        <v>34</v>
      </c>
      <c r="H56" s="24">
        <v>37</v>
      </c>
      <c r="I56" s="24">
        <v>38</v>
      </c>
      <c r="J56" s="24">
        <v>40</v>
      </c>
      <c r="K56" s="24">
        <v>42</v>
      </c>
      <c r="L56" s="24">
        <v>44</v>
      </c>
      <c r="M56" s="24">
        <v>48</v>
      </c>
      <c r="N56" s="24">
        <v>50</v>
      </c>
      <c r="O56" s="25">
        <v>51</v>
      </c>
    </row>
    <row r="57" spans="2:15" ht="29.4" thickBot="1" x14ac:dyDescent="0.35">
      <c r="B57" s="359"/>
      <c r="C57" s="35" t="s">
        <v>31</v>
      </c>
      <c r="D57" s="41">
        <v>0.55100000000000005</v>
      </c>
      <c r="E57" s="42">
        <v>0.6</v>
      </c>
      <c r="F57" s="42">
        <v>0.54</v>
      </c>
      <c r="G57" s="42">
        <v>0.53</v>
      </c>
      <c r="H57" s="42">
        <v>0.56000000000000005</v>
      </c>
      <c r="I57" s="42">
        <v>0.54</v>
      </c>
      <c r="J57" s="42">
        <v>0.56000000000000005</v>
      </c>
      <c r="K57" s="42">
        <v>0.56000000000000005</v>
      </c>
      <c r="L57" s="42">
        <v>0.56999999999999995</v>
      </c>
      <c r="M57" s="42">
        <v>0.59</v>
      </c>
      <c r="N57" s="42">
        <v>0.6</v>
      </c>
      <c r="O57" s="43">
        <v>0.59</v>
      </c>
    </row>
  </sheetData>
  <mergeCells count="17">
    <mergeCell ref="S32:S35"/>
    <mergeCell ref="B45:B48"/>
    <mergeCell ref="B51:C51"/>
    <mergeCell ref="B52:B54"/>
    <mergeCell ref="B55:B57"/>
    <mergeCell ref="B42:B44"/>
    <mergeCell ref="B23:B26"/>
    <mergeCell ref="B27:B30"/>
    <mergeCell ref="B31:B34"/>
    <mergeCell ref="B35:B38"/>
    <mergeCell ref="B39:B41"/>
    <mergeCell ref="B19:B22"/>
    <mergeCell ref="B5:C5"/>
    <mergeCell ref="B6:B8"/>
    <mergeCell ref="B9:B11"/>
    <mergeCell ref="B12:B14"/>
    <mergeCell ref="B15:B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B1:O47"/>
  <sheetViews>
    <sheetView topLeftCell="A8" zoomScaleNormal="100" workbookViewId="0">
      <selection activeCell="C38" sqref="C38"/>
    </sheetView>
  </sheetViews>
  <sheetFormatPr defaultColWidth="8.5546875" defaultRowHeight="14.4" x14ac:dyDescent="0.3"/>
  <cols>
    <col min="2" max="2" width="22" customWidth="1"/>
    <col min="3" max="3" width="25.44140625" customWidth="1"/>
  </cols>
  <sheetData>
    <row r="1" spans="2:15" x14ac:dyDescent="0.3">
      <c r="B1" t="s">
        <v>21</v>
      </c>
    </row>
    <row r="2" spans="2:15" x14ac:dyDescent="0.3">
      <c r="B2" t="s">
        <v>79</v>
      </c>
    </row>
    <row r="3" spans="2:15" x14ac:dyDescent="0.3">
      <c r="B3" t="s">
        <v>174</v>
      </c>
    </row>
    <row r="4" spans="2:15" x14ac:dyDescent="0.3">
      <c r="B4" s="1">
        <v>2022</v>
      </c>
    </row>
    <row r="5" spans="2:15" x14ac:dyDescent="0.3">
      <c r="B5" s="381" t="s">
        <v>82</v>
      </c>
      <c r="C5" s="382"/>
      <c r="D5" s="210" t="s">
        <v>76</v>
      </c>
      <c r="E5" s="210" t="s">
        <v>77</v>
      </c>
      <c r="F5" s="210" t="s">
        <v>83</v>
      </c>
      <c r="G5" s="210" t="s">
        <v>84</v>
      </c>
      <c r="H5" s="210" t="s">
        <v>85</v>
      </c>
      <c r="I5" s="210" t="s">
        <v>86</v>
      </c>
      <c r="J5" s="210" t="s">
        <v>87</v>
      </c>
      <c r="K5" s="210" t="s">
        <v>88</v>
      </c>
      <c r="L5" s="210" t="s">
        <v>89</v>
      </c>
      <c r="M5" s="210" t="s">
        <v>90</v>
      </c>
      <c r="N5" s="210" t="s">
        <v>91</v>
      </c>
      <c r="O5" s="210" t="s">
        <v>92</v>
      </c>
    </row>
    <row r="6" spans="2:15" ht="18" customHeight="1" thickBot="1" x14ac:dyDescent="0.35">
      <c r="B6" s="209" t="s">
        <v>173</v>
      </c>
      <c r="C6" s="209" t="s">
        <v>95</v>
      </c>
      <c r="D6" s="208">
        <v>16</v>
      </c>
      <c r="E6" s="208">
        <f>(D10-D33)+E8</f>
        <v>15</v>
      </c>
      <c r="F6" s="208">
        <f>(E6-E33)+F8</f>
        <v>16</v>
      </c>
      <c r="G6" s="208">
        <f>(F6-F33)+G8</f>
        <v>17</v>
      </c>
      <c r="H6" s="208">
        <v>19</v>
      </c>
      <c r="I6" s="208">
        <v>16</v>
      </c>
      <c r="J6" s="208">
        <v>14</v>
      </c>
      <c r="K6" s="208">
        <v>19</v>
      </c>
      <c r="L6" s="208">
        <v>14</v>
      </c>
      <c r="M6" s="208">
        <v>15</v>
      </c>
      <c r="N6" s="208">
        <v>18</v>
      </c>
      <c r="O6" s="208">
        <v>17</v>
      </c>
    </row>
    <row r="7" spans="2:15" ht="19.350000000000001" customHeight="1" x14ac:dyDescent="0.3">
      <c r="B7" s="358" t="s">
        <v>172</v>
      </c>
      <c r="C7" s="16" t="s">
        <v>101</v>
      </c>
      <c r="D7" s="16">
        <v>3</v>
      </c>
      <c r="E7" s="16">
        <v>3</v>
      </c>
      <c r="F7" s="16">
        <v>3</v>
      </c>
      <c r="G7" s="16">
        <v>3</v>
      </c>
      <c r="H7" s="16">
        <v>3</v>
      </c>
      <c r="I7" s="16">
        <v>3</v>
      </c>
      <c r="J7" s="16">
        <v>3</v>
      </c>
      <c r="K7" s="16">
        <v>3</v>
      </c>
      <c r="L7" s="16">
        <v>3</v>
      </c>
      <c r="M7" s="16">
        <v>3</v>
      </c>
      <c r="N7" s="16">
        <v>3</v>
      </c>
      <c r="O7" s="16">
        <v>3</v>
      </c>
    </row>
    <row r="8" spans="2:15" ht="22.35" customHeight="1" x14ac:dyDescent="0.3">
      <c r="B8" s="358"/>
      <c r="C8" s="6" t="s">
        <v>95</v>
      </c>
      <c r="D8" s="29">
        <v>2</v>
      </c>
      <c r="E8" s="29">
        <v>3</v>
      </c>
      <c r="F8" s="29">
        <v>5</v>
      </c>
      <c r="G8" s="29">
        <v>3</v>
      </c>
      <c r="H8" s="29">
        <v>7</v>
      </c>
      <c r="I8" s="29">
        <v>2</v>
      </c>
      <c r="J8" s="207">
        <v>1</v>
      </c>
      <c r="K8" s="207">
        <v>5</v>
      </c>
      <c r="L8" s="207">
        <v>1</v>
      </c>
      <c r="M8" s="207">
        <v>2</v>
      </c>
      <c r="N8" s="207">
        <v>4</v>
      </c>
      <c r="O8" s="206">
        <v>1</v>
      </c>
    </row>
    <row r="9" spans="2:15" ht="22.35" customHeight="1" x14ac:dyDescent="0.3">
      <c r="B9" s="358"/>
      <c r="C9" s="24" t="s">
        <v>167</v>
      </c>
      <c r="D9" s="205">
        <f>D8/D7</f>
        <v>0.66666666666666663</v>
      </c>
      <c r="E9" s="205">
        <f t="shared" ref="E9:O9" si="0">E8/E7</f>
        <v>1</v>
      </c>
      <c r="F9" s="205">
        <f t="shared" si="0"/>
        <v>1.6666666666666667</v>
      </c>
      <c r="G9" s="205">
        <f t="shared" si="0"/>
        <v>1</v>
      </c>
      <c r="H9" s="205">
        <f t="shared" si="0"/>
        <v>2.3333333333333335</v>
      </c>
      <c r="I9" s="205">
        <f t="shared" si="0"/>
        <v>0.66666666666666663</v>
      </c>
      <c r="J9" s="205">
        <f t="shared" si="0"/>
        <v>0.33333333333333331</v>
      </c>
      <c r="K9" s="205">
        <f t="shared" si="0"/>
        <v>1.6666666666666667</v>
      </c>
      <c r="L9" s="205">
        <f t="shared" si="0"/>
        <v>0.33333333333333331</v>
      </c>
      <c r="M9" s="205">
        <f t="shared" si="0"/>
        <v>0.66666666666666663</v>
      </c>
      <c r="N9" s="205">
        <f t="shared" si="0"/>
        <v>1.3333333333333333</v>
      </c>
      <c r="O9" s="205">
        <f t="shared" si="0"/>
        <v>0.33333333333333331</v>
      </c>
    </row>
    <row r="10" spans="2:15" ht="21" customHeight="1" thickBot="1" x14ac:dyDescent="0.35">
      <c r="B10" s="359"/>
      <c r="C10" s="8" t="s">
        <v>97</v>
      </c>
      <c r="D10" s="8">
        <v>16</v>
      </c>
      <c r="E10" s="8">
        <f>D10+E8</f>
        <v>19</v>
      </c>
      <c r="F10" s="8">
        <f>E10+F8</f>
        <v>24</v>
      </c>
      <c r="G10" s="8">
        <f t="shared" ref="G10:O10" si="1">F10+G8</f>
        <v>27</v>
      </c>
      <c r="H10" s="8">
        <f t="shared" si="1"/>
        <v>34</v>
      </c>
      <c r="I10" s="8">
        <f t="shared" si="1"/>
        <v>36</v>
      </c>
      <c r="J10" s="8">
        <f t="shared" si="1"/>
        <v>37</v>
      </c>
      <c r="K10" s="8">
        <f t="shared" si="1"/>
        <v>42</v>
      </c>
      <c r="L10" s="8">
        <f t="shared" si="1"/>
        <v>43</v>
      </c>
      <c r="M10" s="8">
        <f t="shared" si="1"/>
        <v>45</v>
      </c>
      <c r="N10" s="8">
        <f t="shared" si="1"/>
        <v>49</v>
      </c>
      <c r="O10" s="8">
        <f t="shared" si="1"/>
        <v>50</v>
      </c>
    </row>
    <row r="11" spans="2:15" x14ac:dyDescent="0.3">
      <c r="B11" s="383" t="s">
        <v>171</v>
      </c>
      <c r="C11" s="197" t="s">
        <v>101</v>
      </c>
      <c r="D11" s="196">
        <v>0.9</v>
      </c>
      <c r="E11" s="196">
        <v>0.9</v>
      </c>
      <c r="F11" s="196">
        <v>0.9</v>
      </c>
      <c r="G11" s="196">
        <v>0.9</v>
      </c>
      <c r="H11" s="196">
        <v>0.9</v>
      </c>
      <c r="I11" s="196">
        <v>0.9</v>
      </c>
      <c r="J11" s="196">
        <v>0.9</v>
      </c>
      <c r="K11" s="196">
        <v>0.9</v>
      </c>
      <c r="L11" s="196">
        <v>0.9</v>
      </c>
      <c r="M11" s="196">
        <v>0.9</v>
      </c>
      <c r="N11" s="196">
        <v>0.9</v>
      </c>
      <c r="O11" s="196">
        <v>0.9</v>
      </c>
    </row>
    <row r="12" spans="2:15" ht="17.100000000000001" customHeight="1" x14ac:dyDescent="0.3">
      <c r="B12" s="384"/>
      <c r="C12" s="192" t="s">
        <v>95</v>
      </c>
      <c r="D12" s="204">
        <v>15</v>
      </c>
      <c r="E12" s="204">
        <v>14</v>
      </c>
      <c r="F12" s="204">
        <v>15</v>
      </c>
      <c r="G12" s="204">
        <v>15</v>
      </c>
      <c r="H12" s="204">
        <v>19</v>
      </c>
      <c r="I12" s="204">
        <v>16</v>
      </c>
      <c r="J12" s="203">
        <v>13</v>
      </c>
      <c r="K12" s="203">
        <v>15</v>
      </c>
      <c r="L12" s="203">
        <v>14</v>
      </c>
      <c r="M12" s="203">
        <v>14</v>
      </c>
      <c r="N12" s="203">
        <v>16</v>
      </c>
      <c r="O12" s="202">
        <v>17</v>
      </c>
    </row>
    <row r="13" spans="2:15" ht="1.35" hidden="1" customHeight="1" x14ac:dyDescent="0.3">
      <c r="B13" s="384"/>
      <c r="C13" s="192" t="s">
        <v>96</v>
      </c>
      <c r="D13" s="192"/>
      <c r="E13" s="192"/>
      <c r="F13" s="192"/>
      <c r="G13" s="192"/>
      <c r="H13" s="192"/>
      <c r="I13" s="192"/>
      <c r="J13" s="201"/>
      <c r="K13" s="201"/>
      <c r="L13" s="201"/>
      <c r="M13" s="201"/>
      <c r="N13" s="201"/>
      <c r="O13" s="200"/>
    </row>
    <row r="14" spans="2:15" ht="25.35" customHeight="1" thickBot="1" x14ac:dyDescent="0.35">
      <c r="B14" s="385"/>
      <c r="C14" s="199" t="s">
        <v>170</v>
      </c>
      <c r="D14" s="198">
        <f>D12/D10</f>
        <v>0.9375</v>
      </c>
      <c r="E14" s="198">
        <f t="shared" ref="E14:O14" si="2">E12/E6</f>
        <v>0.93333333333333335</v>
      </c>
      <c r="F14" s="198">
        <f t="shared" si="2"/>
        <v>0.9375</v>
      </c>
      <c r="G14" s="198">
        <f t="shared" si="2"/>
        <v>0.88235294117647056</v>
      </c>
      <c r="H14" s="198">
        <f t="shared" si="2"/>
        <v>1</v>
      </c>
      <c r="I14" s="198">
        <f t="shared" si="2"/>
        <v>1</v>
      </c>
      <c r="J14" s="198">
        <f t="shared" si="2"/>
        <v>0.9285714285714286</v>
      </c>
      <c r="K14" s="198">
        <f t="shared" si="2"/>
        <v>0.78947368421052633</v>
      </c>
      <c r="L14" s="198">
        <f t="shared" si="2"/>
        <v>1</v>
      </c>
      <c r="M14" s="198">
        <f t="shared" si="2"/>
        <v>0.93333333333333335</v>
      </c>
      <c r="N14" s="198">
        <f t="shared" si="2"/>
        <v>0.88888888888888884</v>
      </c>
      <c r="O14" s="198">
        <f t="shared" si="2"/>
        <v>1</v>
      </c>
    </row>
    <row r="15" spans="2:15" x14ac:dyDescent="0.3">
      <c r="B15" s="357" t="s">
        <v>169</v>
      </c>
      <c r="C15" s="4" t="s">
        <v>101</v>
      </c>
      <c r="D15" s="4">
        <f>(D8*2)</f>
        <v>4</v>
      </c>
      <c r="E15" s="4">
        <v>4</v>
      </c>
      <c r="F15" s="4">
        <v>4</v>
      </c>
      <c r="G15" s="4">
        <f t="shared" ref="G15:O15" si="3">(G8*2)</f>
        <v>6</v>
      </c>
      <c r="H15" s="4">
        <f t="shared" si="3"/>
        <v>14</v>
      </c>
      <c r="I15" s="4">
        <f t="shared" si="3"/>
        <v>4</v>
      </c>
      <c r="J15" s="4">
        <f t="shared" si="3"/>
        <v>2</v>
      </c>
      <c r="K15" s="4">
        <f t="shared" si="3"/>
        <v>10</v>
      </c>
      <c r="L15" s="4">
        <f t="shared" si="3"/>
        <v>2</v>
      </c>
      <c r="M15" s="4">
        <f t="shared" si="3"/>
        <v>4</v>
      </c>
      <c r="N15" s="4">
        <f t="shared" si="3"/>
        <v>8</v>
      </c>
      <c r="O15" s="4">
        <f t="shared" si="3"/>
        <v>2</v>
      </c>
    </row>
    <row r="16" spans="2:15" ht="21.6" customHeight="1" x14ac:dyDescent="0.3">
      <c r="B16" s="358"/>
      <c r="C16" s="6" t="s">
        <v>95</v>
      </c>
      <c r="D16" s="29">
        <f>D8</f>
        <v>2</v>
      </c>
      <c r="E16" s="29">
        <f>E8</f>
        <v>3</v>
      </c>
      <c r="F16" s="29">
        <f t="shared" ref="F16:O16" si="4">F8</f>
        <v>5</v>
      </c>
      <c r="G16" s="29">
        <f t="shared" si="4"/>
        <v>3</v>
      </c>
      <c r="H16" s="29">
        <f t="shared" si="4"/>
        <v>7</v>
      </c>
      <c r="I16" s="29">
        <f t="shared" si="4"/>
        <v>2</v>
      </c>
      <c r="J16" s="29">
        <f t="shared" si="4"/>
        <v>1</v>
      </c>
      <c r="K16" s="29">
        <f t="shared" si="4"/>
        <v>5</v>
      </c>
      <c r="L16" s="29">
        <f t="shared" si="4"/>
        <v>1</v>
      </c>
      <c r="M16" s="29">
        <f t="shared" si="4"/>
        <v>2</v>
      </c>
      <c r="N16" s="29">
        <f t="shared" si="4"/>
        <v>4</v>
      </c>
      <c r="O16" s="29">
        <f t="shared" si="4"/>
        <v>1</v>
      </c>
    </row>
    <row r="17" spans="2:15" ht="15" hidden="1" customHeight="1" x14ac:dyDescent="0.3">
      <c r="B17" s="358"/>
      <c r="C17" s="6" t="s">
        <v>96</v>
      </c>
      <c r="D17" s="6"/>
      <c r="E17" s="89"/>
      <c r="F17" s="89"/>
      <c r="G17" s="89"/>
      <c r="H17" s="89"/>
      <c r="I17" s="89"/>
      <c r="J17" s="190"/>
      <c r="K17" s="190"/>
      <c r="L17" s="190"/>
      <c r="M17" s="190"/>
      <c r="N17" s="190"/>
      <c r="O17" s="189"/>
    </row>
    <row r="18" spans="2:15" ht="19.350000000000001" customHeight="1" thickBot="1" x14ac:dyDescent="0.35">
      <c r="B18" s="359"/>
      <c r="C18" s="8" t="s">
        <v>97</v>
      </c>
      <c r="D18" s="8">
        <f>D16</f>
        <v>2</v>
      </c>
      <c r="E18" s="8">
        <f>(D18+E16)</f>
        <v>5</v>
      </c>
      <c r="F18" s="8">
        <f t="shared" ref="F18:O18" si="5">(E18+F16)</f>
        <v>10</v>
      </c>
      <c r="G18" s="8">
        <f t="shared" si="5"/>
        <v>13</v>
      </c>
      <c r="H18" s="8">
        <f t="shared" si="5"/>
        <v>20</v>
      </c>
      <c r="I18" s="8">
        <f t="shared" si="5"/>
        <v>22</v>
      </c>
      <c r="J18" s="8">
        <f t="shared" si="5"/>
        <v>23</v>
      </c>
      <c r="K18" s="8">
        <f t="shared" si="5"/>
        <v>28</v>
      </c>
      <c r="L18" s="8">
        <f t="shared" si="5"/>
        <v>29</v>
      </c>
      <c r="M18" s="8">
        <f t="shared" si="5"/>
        <v>31</v>
      </c>
      <c r="N18" s="8">
        <f t="shared" si="5"/>
        <v>35</v>
      </c>
      <c r="O18" s="8">
        <f t="shared" si="5"/>
        <v>36</v>
      </c>
    </row>
    <row r="19" spans="2:15" ht="14.85" customHeight="1" x14ac:dyDescent="0.3">
      <c r="B19" s="383" t="s">
        <v>168</v>
      </c>
      <c r="C19" s="197" t="s">
        <v>101</v>
      </c>
      <c r="D19" s="196">
        <v>0.9</v>
      </c>
      <c r="E19" s="196">
        <v>0.9</v>
      </c>
      <c r="F19" s="196">
        <v>0.9</v>
      </c>
      <c r="G19" s="196">
        <v>0.9</v>
      </c>
      <c r="H19" s="196">
        <v>0.9</v>
      </c>
      <c r="I19" s="196">
        <v>0.9</v>
      </c>
      <c r="J19" s="196">
        <v>0.9</v>
      </c>
      <c r="K19" s="196">
        <v>0.9</v>
      </c>
      <c r="L19" s="196">
        <v>0.9</v>
      </c>
      <c r="M19" s="196">
        <v>0.9</v>
      </c>
      <c r="N19" s="196">
        <v>0.9</v>
      </c>
      <c r="O19" s="196">
        <v>0.9</v>
      </c>
    </row>
    <row r="20" spans="2:15" ht="14.85" customHeight="1" x14ac:dyDescent="0.3">
      <c r="B20" s="384"/>
      <c r="C20" s="195" t="s">
        <v>95</v>
      </c>
      <c r="D20" s="194">
        <v>16</v>
      </c>
      <c r="E20" s="194">
        <v>15</v>
      </c>
      <c r="F20" s="194">
        <v>16</v>
      </c>
      <c r="G20" s="194">
        <v>16</v>
      </c>
      <c r="H20" s="194">
        <v>19</v>
      </c>
      <c r="I20" s="194">
        <v>16</v>
      </c>
      <c r="J20" s="194">
        <v>14</v>
      </c>
      <c r="K20" s="194">
        <v>19</v>
      </c>
      <c r="L20" s="194">
        <v>14</v>
      </c>
      <c r="M20" s="194">
        <v>15</v>
      </c>
      <c r="N20" s="194">
        <v>18</v>
      </c>
      <c r="O20" s="193">
        <v>17</v>
      </c>
    </row>
    <row r="21" spans="2:15" ht="37.35" customHeight="1" x14ac:dyDescent="0.3">
      <c r="B21" s="384"/>
      <c r="C21" s="192" t="s">
        <v>167</v>
      </c>
      <c r="D21" s="191">
        <f>(D20/D6)</f>
        <v>1</v>
      </c>
      <c r="E21" s="191">
        <f>(E20/E6)</f>
        <v>1</v>
      </c>
      <c r="F21" s="191">
        <f t="shared" ref="F21:O21" si="6">(F20/F6)</f>
        <v>1</v>
      </c>
      <c r="G21" s="191">
        <f t="shared" si="6"/>
        <v>0.94117647058823528</v>
      </c>
      <c r="H21" s="191">
        <f t="shared" si="6"/>
        <v>1</v>
      </c>
      <c r="I21" s="191">
        <f t="shared" si="6"/>
        <v>1</v>
      </c>
      <c r="J21" s="191">
        <f t="shared" si="6"/>
        <v>1</v>
      </c>
      <c r="K21" s="191">
        <f t="shared" si="6"/>
        <v>1</v>
      </c>
      <c r="L21" s="191">
        <f t="shared" si="6"/>
        <v>1</v>
      </c>
      <c r="M21" s="191">
        <f t="shared" si="6"/>
        <v>1</v>
      </c>
      <c r="N21" s="191">
        <f t="shared" si="6"/>
        <v>1</v>
      </c>
      <c r="O21" s="191">
        <f t="shared" si="6"/>
        <v>1</v>
      </c>
    </row>
    <row r="22" spans="2:15" ht="15" hidden="1" customHeight="1" x14ac:dyDescent="0.3">
      <c r="B22" s="183"/>
      <c r="C22" s="6" t="s">
        <v>96</v>
      </c>
      <c r="D22" s="6"/>
      <c r="E22" s="89"/>
      <c r="F22" s="89"/>
      <c r="G22" s="89"/>
      <c r="H22" s="89"/>
      <c r="I22" s="89"/>
      <c r="J22" s="190"/>
      <c r="K22" s="190"/>
      <c r="L22" s="190"/>
      <c r="M22" s="190"/>
      <c r="N22" s="190"/>
      <c r="O22" s="189"/>
    </row>
    <row r="23" spans="2:15" ht="15" hidden="1" customHeight="1" x14ac:dyDescent="0.3">
      <c r="B23" s="379"/>
      <c r="C23" s="174" t="s">
        <v>96</v>
      </c>
      <c r="D23" s="36" t="e">
        <f>#REF!</f>
        <v>#REF!</v>
      </c>
      <c r="E23" s="90" t="e">
        <f>#REF!+#REF!</f>
        <v>#REF!</v>
      </c>
      <c r="F23" s="90" t="e">
        <f>E23+#REF!</f>
        <v>#REF!</v>
      </c>
      <c r="G23" s="90" t="e">
        <f>F23+#REF!</f>
        <v>#REF!</v>
      </c>
      <c r="H23" s="90" t="e">
        <f>G23+#REF!</f>
        <v>#REF!</v>
      </c>
      <c r="I23" s="90" t="e">
        <f>H23+#REF!</f>
        <v>#REF!</v>
      </c>
      <c r="J23" s="90" t="e">
        <f>I23+#REF!</f>
        <v>#REF!</v>
      </c>
      <c r="K23" s="90" t="e">
        <f>J23+#REF!</f>
        <v>#REF!</v>
      </c>
      <c r="L23" s="90" t="e">
        <f>K23+#REF!</f>
        <v>#REF!</v>
      </c>
      <c r="M23" s="90" t="e">
        <f>L23+#REF!</f>
        <v>#REF!</v>
      </c>
      <c r="N23" s="90" t="e">
        <f>M23+#REF!</f>
        <v>#REF!</v>
      </c>
      <c r="O23" s="91" t="e">
        <f>N23+#REF!</f>
        <v>#REF!</v>
      </c>
    </row>
    <row r="24" spans="2:15" ht="15.75" hidden="1" customHeight="1" thickBot="1" x14ac:dyDescent="0.35">
      <c r="B24" s="380"/>
      <c r="C24" s="175" t="s">
        <v>97</v>
      </c>
      <c r="D24" s="8" t="e">
        <f>#REF!</f>
        <v>#REF!</v>
      </c>
      <c r="E24" s="8" t="e">
        <f>#REF!+#REF!</f>
        <v>#REF!</v>
      </c>
      <c r="F24" s="8" t="e">
        <f>E24+#REF!</f>
        <v>#REF!</v>
      </c>
      <c r="G24" s="8" t="e">
        <f>F24+#REF!</f>
        <v>#REF!</v>
      </c>
      <c r="H24" s="8" t="e">
        <f>G24+#REF!</f>
        <v>#REF!</v>
      </c>
      <c r="I24" s="8" t="e">
        <f>H24+#REF!</f>
        <v>#REF!</v>
      </c>
      <c r="J24" s="8" t="e">
        <f>I24+#REF!</f>
        <v>#REF!</v>
      </c>
      <c r="K24" s="8" t="e">
        <f>J24+#REF!</f>
        <v>#REF!</v>
      </c>
      <c r="L24" s="8" t="e">
        <f>K24+#REF!</f>
        <v>#REF!</v>
      </c>
      <c r="M24" s="8" t="e">
        <f>L24+#REF!</f>
        <v>#REF!</v>
      </c>
      <c r="N24" s="8" t="e">
        <f>M24+#REF!</f>
        <v>#REF!</v>
      </c>
      <c r="O24" s="9" t="e">
        <f>N24+#REF!</f>
        <v>#REF!</v>
      </c>
    </row>
    <row r="25" spans="2:15" hidden="1" x14ac:dyDescent="0.3">
      <c r="B25" s="357"/>
      <c r="C25" s="4" t="s">
        <v>101</v>
      </c>
      <c r="D25" s="4">
        <v>0</v>
      </c>
      <c r="E25" s="4">
        <v>1</v>
      </c>
      <c r="F25" s="4">
        <f t="shared" ref="F25:O25" si="7">ROUND(4/12, 0)</f>
        <v>0</v>
      </c>
      <c r="G25" s="4">
        <f t="shared" si="7"/>
        <v>0</v>
      </c>
      <c r="H25" s="4">
        <v>1</v>
      </c>
      <c r="I25" s="4">
        <f t="shared" si="7"/>
        <v>0</v>
      </c>
      <c r="J25" s="4">
        <f t="shared" si="7"/>
        <v>0</v>
      </c>
      <c r="K25" s="4">
        <v>1</v>
      </c>
      <c r="L25" s="4">
        <f t="shared" si="7"/>
        <v>0</v>
      </c>
      <c r="M25" s="4">
        <f t="shared" si="7"/>
        <v>0</v>
      </c>
      <c r="N25" s="4">
        <v>1</v>
      </c>
      <c r="O25" s="5">
        <f t="shared" si="7"/>
        <v>0</v>
      </c>
    </row>
    <row r="26" spans="2:15" hidden="1" x14ac:dyDescent="0.3">
      <c r="B26" s="358"/>
      <c r="C26" s="6" t="s">
        <v>95</v>
      </c>
      <c r="D26" s="6"/>
      <c r="E26" s="6"/>
      <c r="F26" s="6"/>
      <c r="G26" s="6"/>
      <c r="H26" s="6"/>
      <c r="I26" s="6"/>
      <c r="J26" s="6"/>
      <c r="K26" s="6"/>
      <c r="L26" s="6"/>
      <c r="M26" s="6"/>
      <c r="N26" s="6"/>
      <c r="O26" s="7"/>
    </row>
    <row r="27" spans="2:15" hidden="1" x14ac:dyDescent="0.3">
      <c r="B27" s="358"/>
      <c r="C27" s="6" t="s">
        <v>96</v>
      </c>
      <c r="D27" s="6">
        <f>D25</f>
        <v>0</v>
      </c>
      <c r="E27" s="6">
        <f>D25+E25</f>
        <v>1</v>
      </c>
      <c r="F27" s="6">
        <f>E27+F25</f>
        <v>1</v>
      </c>
      <c r="G27" s="6">
        <f t="shared" ref="G27:O28" si="8">F27+G25</f>
        <v>1</v>
      </c>
      <c r="H27" s="6">
        <f t="shared" si="8"/>
        <v>2</v>
      </c>
      <c r="I27" s="6">
        <f t="shared" si="8"/>
        <v>2</v>
      </c>
      <c r="J27" s="6">
        <f t="shared" si="8"/>
        <v>2</v>
      </c>
      <c r="K27" s="6">
        <f t="shared" si="8"/>
        <v>3</v>
      </c>
      <c r="L27" s="6">
        <f t="shared" si="8"/>
        <v>3</v>
      </c>
      <c r="M27" s="6">
        <f t="shared" si="8"/>
        <v>3</v>
      </c>
      <c r="N27" s="6">
        <f t="shared" si="8"/>
        <v>4</v>
      </c>
      <c r="O27" s="7">
        <f t="shared" si="8"/>
        <v>4</v>
      </c>
    </row>
    <row r="28" spans="2:15" ht="15" hidden="1" thickBot="1" x14ac:dyDescent="0.35">
      <c r="B28" s="359"/>
      <c r="C28" s="8" t="s">
        <v>97</v>
      </c>
      <c r="D28" s="8">
        <f>D26</f>
        <v>0</v>
      </c>
      <c r="E28" s="8">
        <f>D26+E26</f>
        <v>0</v>
      </c>
      <c r="F28" s="8">
        <f>E28+F26</f>
        <v>0</v>
      </c>
      <c r="G28" s="8">
        <f t="shared" si="8"/>
        <v>0</v>
      </c>
      <c r="H28" s="8">
        <f t="shared" si="8"/>
        <v>0</v>
      </c>
      <c r="I28" s="8">
        <f t="shared" si="8"/>
        <v>0</v>
      </c>
      <c r="J28" s="8">
        <f t="shared" si="8"/>
        <v>0</v>
      </c>
      <c r="K28" s="8">
        <f t="shared" si="8"/>
        <v>0</v>
      </c>
      <c r="L28" s="8">
        <f t="shared" si="8"/>
        <v>0</v>
      </c>
      <c r="M28" s="8">
        <f t="shared" si="8"/>
        <v>0</v>
      </c>
      <c r="N28" s="8">
        <f t="shared" si="8"/>
        <v>0</v>
      </c>
      <c r="O28" s="9">
        <f t="shared" si="8"/>
        <v>0</v>
      </c>
    </row>
    <row r="29" spans="2:15" hidden="1" x14ac:dyDescent="0.3">
      <c r="B29" s="357"/>
      <c r="C29" s="4" t="s">
        <v>101</v>
      </c>
      <c r="D29" s="4">
        <f>ROUND(12/12, 0)</f>
        <v>1</v>
      </c>
      <c r="E29" s="4">
        <f t="shared" ref="E29:O29" si="9">ROUND(12/12, 0)</f>
        <v>1</v>
      </c>
      <c r="F29" s="4">
        <f t="shared" si="9"/>
        <v>1</v>
      </c>
      <c r="G29" s="4">
        <f t="shared" si="9"/>
        <v>1</v>
      </c>
      <c r="H29" s="4">
        <f t="shared" si="9"/>
        <v>1</v>
      </c>
      <c r="I29" s="4">
        <f t="shared" si="9"/>
        <v>1</v>
      </c>
      <c r="J29" s="4">
        <f t="shared" si="9"/>
        <v>1</v>
      </c>
      <c r="K29" s="4">
        <f t="shared" si="9"/>
        <v>1</v>
      </c>
      <c r="L29" s="4">
        <f t="shared" si="9"/>
        <v>1</v>
      </c>
      <c r="M29" s="4">
        <f t="shared" si="9"/>
        <v>1</v>
      </c>
      <c r="N29" s="4">
        <f t="shared" si="9"/>
        <v>1</v>
      </c>
      <c r="O29" s="5">
        <f t="shared" si="9"/>
        <v>1</v>
      </c>
    </row>
    <row r="30" spans="2:15" hidden="1" x14ac:dyDescent="0.3">
      <c r="B30" s="358"/>
      <c r="C30" s="6" t="s">
        <v>95</v>
      </c>
      <c r="D30" s="6"/>
      <c r="E30" s="6"/>
      <c r="F30" s="6"/>
      <c r="G30" s="6"/>
      <c r="H30" s="6"/>
      <c r="I30" s="6"/>
      <c r="J30" s="6"/>
      <c r="K30" s="6"/>
      <c r="L30" s="6"/>
      <c r="M30" s="6"/>
      <c r="N30" s="6"/>
      <c r="O30" s="7"/>
    </row>
    <row r="31" spans="2:15" hidden="1" x14ac:dyDescent="0.3">
      <c r="B31" s="358"/>
      <c r="C31" s="6" t="s">
        <v>96</v>
      </c>
      <c r="D31" s="6">
        <f>D29</f>
        <v>1</v>
      </c>
      <c r="E31" s="6">
        <f>D29+E29</f>
        <v>2</v>
      </c>
      <c r="F31" s="6">
        <f>E31+F29</f>
        <v>3</v>
      </c>
      <c r="G31" s="6">
        <f t="shared" ref="G31:O32" si="10">F31+G29</f>
        <v>4</v>
      </c>
      <c r="H31" s="6">
        <f t="shared" si="10"/>
        <v>5</v>
      </c>
      <c r="I31" s="6">
        <f t="shared" si="10"/>
        <v>6</v>
      </c>
      <c r="J31" s="6">
        <f t="shared" si="10"/>
        <v>7</v>
      </c>
      <c r="K31" s="6">
        <f t="shared" si="10"/>
        <v>8</v>
      </c>
      <c r="L31" s="6">
        <f t="shared" si="10"/>
        <v>9</v>
      </c>
      <c r="M31" s="6">
        <f t="shared" si="10"/>
        <v>10</v>
      </c>
      <c r="N31" s="6">
        <f t="shared" si="10"/>
        <v>11</v>
      </c>
      <c r="O31" s="7">
        <f t="shared" si="10"/>
        <v>12</v>
      </c>
    </row>
    <row r="32" spans="2:15" hidden="1" x14ac:dyDescent="0.3">
      <c r="B32" s="358"/>
      <c r="C32" s="24" t="s">
        <v>97</v>
      </c>
      <c r="D32" s="24">
        <f>D30</f>
        <v>0</v>
      </c>
      <c r="E32" s="24">
        <f>D30+E30</f>
        <v>0</v>
      </c>
      <c r="F32" s="24">
        <f>E32+F30</f>
        <v>0</v>
      </c>
      <c r="G32" s="24">
        <f t="shared" si="10"/>
        <v>0</v>
      </c>
      <c r="H32" s="24">
        <f t="shared" si="10"/>
        <v>0</v>
      </c>
      <c r="I32" s="24">
        <f t="shared" si="10"/>
        <v>0</v>
      </c>
      <c r="J32" s="24">
        <f t="shared" si="10"/>
        <v>0</v>
      </c>
      <c r="K32" s="24">
        <f t="shared" si="10"/>
        <v>0</v>
      </c>
      <c r="L32" s="24">
        <f t="shared" si="10"/>
        <v>0</v>
      </c>
      <c r="M32" s="24">
        <f t="shared" si="10"/>
        <v>0</v>
      </c>
      <c r="N32" s="24">
        <f t="shared" si="10"/>
        <v>0</v>
      </c>
      <c r="O32" s="25">
        <f t="shared" si="10"/>
        <v>0</v>
      </c>
    </row>
    <row r="33" spans="2:15" ht="29.85" customHeight="1" x14ac:dyDescent="0.3">
      <c r="B33" s="269" t="s">
        <v>241</v>
      </c>
      <c r="C33" s="270" t="s">
        <v>95</v>
      </c>
      <c r="D33" s="270">
        <v>4</v>
      </c>
      <c r="E33" s="270">
        <v>4</v>
      </c>
      <c r="F33" s="270">
        <v>2</v>
      </c>
      <c r="G33" s="270">
        <v>3</v>
      </c>
      <c r="H33" s="270">
        <v>0</v>
      </c>
      <c r="I33" s="270">
        <v>1</v>
      </c>
      <c r="J33" s="270">
        <v>0</v>
      </c>
      <c r="K33" s="270">
        <v>4</v>
      </c>
      <c r="L33" s="270">
        <v>0</v>
      </c>
      <c r="M33" s="270">
        <v>1</v>
      </c>
      <c r="N33" s="270">
        <v>1</v>
      </c>
      <c r="O33" s="270">
        <v>0</v>
      </c>
    </row>
    <row r="34" spans="2:15" x14ac:dyDescent="0.3">
      <c r="B34" s="233" t="s">
        <v>242</v>
      </c>
      <c r="C34" s="6" t="s">
        <v>95</v>
      </c>
      <c r="D34" s="6">
        <v>3</v>
      </c>
      <c r="E34" s="6">
        <v>3</v>
      </c>
      <c r="F34" s="6">
        <v>1</v>
      </c>
      <c r="G34" s="6">
        <v>1</v>
      </c>
      <c r="H34" s="6">
        <v>5</v>
      </c>
      <c r="I34" s="6">
        <v>2</v>
      </c>
      <c r="J34" s="6">
        <v>0</v>
      </c>
      <c r="K34" s="6">
        <v>1</v>
      </c>
      <c r="L34" s="6">
        <v>1</v>
      </c>
      <c r="M34" s="6">
        <v>0</v>
      </c>
      <c r="N34" s="6">
        <v>1</v>
      </c>
      <c r="O34" s="6">
        <v>2</v>
      </c>
    </row>
    <row r="35" spans="2:15" x14ac:dyDescent="0.3">
      <c r="B35" s="188"/>
    </row>
    <row r="36" spans="2:15" x14ac:dyDescent="0.3">
      <c r="B36" s="188"/>
    </row>
    <row r="37" spans="2:15" x14ac:dyDescent="0.3">
      <c r="B37" s="188"/>
    </row>
    <row r="38" spans="2:15" x14ac:dyDescent="0.3">
      <c r="B38" s="188"/>
    </row>
    <row r="41" spans="2:15" ht="15" thickBot="1" x14ac:dyDescent="0.35">
      <c r="B41" s="365" t="s">
        <v>104</v>
      </c>
      <c r="C41" s="366"/>
      <c r="D41" s="2" t="s">
        <v>76</v>
      </c>
      <c r="E41" s="2" t="s">
        <v>77</v>
      </c>
      <c r="F41" s="2" t="s">
        <v>83</v>
      </c>
      <c r="G41" s="2" t="s">
        <v>84</v>
      </c>
      <c r="H41" s="2" t="s">
        <v>85</v>
      </c>
      <c r="I41" s="2" t="s">
        <v>86</v>
      </c>
      <c r="J41" s="2" t="s">
        <v>87</v>
      </c>
      <c r="K41" s="2" t="s">
        <v>88</v>
      </c>
      <c r="L41" s="2" t="s">
        <v>89</v>
      </c>
      <c r="M41" s="2" t="s">
        <v>90</v>
      </c>
      <c r="N41" s="2" t="s">
        <v>91</v>
      </c>
      <c r="O41" s="3" t="s">
        <v>92</v>
      </c>
    </row>
    <row r="42" spans="2:15" x14ac:dyDescent="0.3">
      <c r="B42" s="357" t="s">
        <v>166</v>
      </c>
      <c r="C42" s="12" t="s">
        <v>165</v>
      </c>
      <c r="D42" s="13">
        <f>D6</f>
        <v>16</v>
      </c>
      <c r="E42" s="13">
        <f>E6</f>
        <v>15</v>
      </c>
      <c r="F42" s="13">
        <f t="shared" ref="F42:O42" si="11">F6</f>
        <v>16</v>
      </c>
      <c r="G42" s="13">
        <f t="shared" si="11"/>
        <v>17</v>
      </c>
      <c r="H42" s="13">
        <f t="shared" si="11"/>
        <v>19</v>
      </c>
      <c r="I42" s="13">
        <f t="shared" si="11"/>
        <v>16</v>
      </c>
      <c r="J42" s="13">
        <f t="shared" si="11"/>
        <v>14</v>
      </c>
      <c r="K42" s="13">
        <f t="shared" si="11"/>
        <v>19</v>
      </c>
      <c r="L42" s="13">
        <f t="shared" si="11"/>
        <v>14</v>
      </c>
      <c r="M42" s="13">
        <f t="shared" si="11"/>
        <v>15</v>
      </c>
      <c r="N42" s="13">
        <f t="shared" si="11"/>
        <v>18</v>
      </c>
      <c r="O42" s="13">
        <f t="shared" si="11"/>
        <v>17</v>
      </c>
    </row>
    <row r="43" spans="2:15" ht="28.8" x14ac:dyDescent="0.3">
      <c r="B43" s="358"/>
      <c r="C43" s="14" t="s">
        <v>164</v>
      </c>
      <c r="D43" s="74">
        <f>D20</f>
        <v>16</v>
      </c>
      <c r="E43" s="74">
        <f t="shared" ref="E43:O43" si="12">E20</f>
        <v>15</v>
      </c>
      <c r="F43" s="74">
        <f t="shared" si="12"/>
        <v>16</v>
      </c>
      <c r="G43" s="74">
        <f t="shared" si="12"/>
        <v>16</v>
      </c>
      <c r="H43" s="74">
        <f t="shared" si="12"/>
        <v>19</v>
      </c>
      <c r="I43" s="74">
        <f t="shared" si="12"/>
        <v>16</v>
      </c>
      <c r="J43" s="74">
        <f t="shared" si="12"/>
        <v>14</v>
      </c>
      <c r="K43" s="74">
        <f t="shared" si="12"/>
        <v>19</v>
      </c>
      <c r="L43" s="74">
        <f t="shared" si="12"/>
        <v>14</v>
      </c>
      <c r="M43" s="74">
        <f t="shared" si="12"/>
        <v>15</v>
      </c>
      <c r="N43" s="74">
        <f t="shared" si="12"/>
        <v>18</v>
      </c>
      <c r="O43" s="74">
        <f t="shared" si="12"/>
        <v>17</v>
      </c>
    </row>
    <row r="44" spans="2:15" ht="29.4" thickBot="1" x14ac:dyDescent="0.35">
      <c r="B44" s="359"/>
      <c r="C44" s="186" t="s">
        <v>163</v>
      </c>
      <c r="D44" s="187">
        <f>(D43/D42)</f>
        <v>1</v>
      </c>
      <c r="E44" s="187">
        <f t="shared" ref="E44:O44" si="13">(E43/E42)</f>
        <v>1</v>
      </c>
      <c r="F44" s="187">
        <f t="shared" si="13"/>
        <v>1</v>
      </c>
      <c r="G44" s="187">
        <f t="shared" si="13"/>
        <v>0.94117647058823528</v>
      </c>
      <c r="H44" s="187">
        <f t="shared" si="13"/>
        <v>1</v>
      </c>
      <c r="I44" s="187">
        <f t="shared" si="13"/>
        <v>1</v>
      </c>
      <c r="J44" s="187">
        <f t="shared" si="13"/>
        <v>1</v>
      </c>
      <c r="K44" s="187">
        <f t="shared" si="13"/>
        <v>1</v>
      </c>
      <c r="L44" s="187">
        <f t="shared" si="13"/>
        <v>1</v>
      </c>
      <c r="M44" s="187">
        <f t="shared" si="13"/>
        <v>1</v>
      </c>
      <c r="N44" s="187">
        <f t="shared" si="13"/>
        <v>1</v>
      </c>
      <c r="O44" s="187">
        <f t="shared" si="13"/>
        <v>1</v>
      </c>
    </row>
    <row r="45" spans="2:15" x14ac:dyDescent="0.3">
      <c r="B45" s="358" t="s">
        <v>162</v>
      </c>
      <c r="C45" s="14" t="s">
        <v>161</v>
      </c>
      <c r="D45" s="15">
        <f>D6</f>
        <v>16</v>
      </c>
      <c r="E45" s="15">
        <f t="shared" ref="E45:O45" si="14">E6</f>
        <v>15</v>
      </c>
      <c r="F45" s="15">
        <f t="shared" si="14"/>
        <v>16</v>
      </c>
      <c r="G45" s="15">
        <f t="shared" si="14"/>
        <v>17</v>
      </c>
      <c r="H45" s="15">
        <f t="shared" si="14"/>
        <v>19</v>
      </c>
      <c r="I45" s="15">
        <f t="shared" si="14"/>
        <v>16</v>
      </c>
      <c r="J45" s="15">
        <f t="shared" si="14"/>
        <v>14</v>
      </c>
      <c r="K45" s="15">
        <f t="shared" si="14"/>
        <v>19</v>
      </c>
      <c r="L45" s="15">
        <f t="shared" si="14"/>
        <v>14</v>
      </c>
      <c r="M45" s="15">
        <f t="shared" si="14"/>
        <v>15</v>
      </c>
      <c r="N45" s="15">
        <f t="shared" si="14"/>
        <v>18</v>
      </c>
      <c r="O45" s="15">
        <f t="shared" si="14"/>
        <v>17</v>
      </c>
    </row>
    <row r="46" spans="2:15" ht="28.8" x14ac:dyDescent="0.3">
      <c r="B46" s="358"/>
      <c r="C46" s="40" t="s">
        <v>160</v>
      </c>
      <c r="D46" s="23">
        <f>D12</f>
        <v>15</v>
      </c>
      <c r="E46" s="23">
        <f>E12</f>
        <v>14</v>
      </c>
      <c r="F46" s="23">
        <f t="shared" ref="F46:O46" si="15">F12</f>
        <v>15</v>
      </c>
      <c r="G46" s="23">
        <f t="shared" si="15"/>
        <v>15</v>
      </c>
      <c r="H46" s="23">
        <v>19</v>
      </c>
      <c r="I46" s="23">
        <f t="shared" si="15"/>
        <v>16</v>
      </c>
      <c r="J46" s="23">
        <f t="shared" si="15"/>
        <v>13</v>
      </c>
      <c r="K46" s="23">
        <f t="shared" si="15"/>
        <v>15</v>
      </c>
      <c r="L46" s="23">
        <f t="shared" si="15"/>
        <v>14</v>
      </c>
      <c r="M46" s="23">
        <f t="shared" si="15"/>
        <v>14</v>
      </c>
      <c r="N46" s="23">
        <v>16</v>
      </c>
      <c r="O46" s="23">
        <f t="shared" si="15"/>
        <v>17</v>
      </c>
    </row>
    <row r="47" spans="2:15" ht="29.4" thickBot="1" x14ac:dyDescent="0.35">
      <c r="B47" s="359"/>
      <c r="C47" s="186" t="s">
        <v>31</v>
      </c>
      <c r="D47" s="185">
        <f>(D46/D45)</f>
        <v>0.9375</v>
      </c>
      <c r="E47" s="185">
        <f t="shared" ref="E47:O47" si="16">(E46/E45)</f>
        <v>0.93333333333333335</v>
      </c>
      <c r="F47" s="185">
        <f t="shared" si="16"/>
        <v>0.9375</v>
      </c>
      <c r="G47" s="185">
        <f t="shared" si="16"/>
        <v>0.88235294117647056</v>
      </c>
      <c r="H47" s="185">
        <f t="shared" si="16"/>
        <v>1</v>
      </c>
      <c r="I47" s="185">
        <f t="shared" si="16"/>
        <v>1</v>
      </c>
      <c r="J47" s="185">
        <f t="shared" si="16"/>
        <v>0.9285714285714286</v>
      </c>
      <c r="K47" s="185">
        <f t="shared" si="16"/>
        <v>0.78947368421052633</v>
      </c>
      <c r="L47" s="185">
        <f t="shared" si="16"/>
        <v>1</v>
      </c>
      <c r="M47" s="185">
        <f t="shared" si="16"/>
        <v>0.93333333333333335</v>
      </c>
      <c r="N47" s="185">
        <f t="shared" si="16"/>
        <v>0.88888888888888884</v>
      </c>
      <c r="O47" s="185">
        <f t="shared" si="16"/>
        <v>1</v>
      </c>
    </row>
  </sheetData>
  <mergeCells count="11">
    <mergeCell ref="B23:B24"/>
    <mergeCell ref="B5:C5"/>
    <mergeCell ref="B7:B10"/>
    <mergeCell ref="B11:B14"/>
    <mergeCell ref="B15:B18"/>
    <mergeCell ref="B19:B21"/>
    <mergeCell ref="B25:B28"/>
    <mergeCell ref="B29:B32"/>
    <mergeCell ref="B41:C41"/>
    <mergeCell ref="B42:B44"/>
    <mergeCell ref="B45:B47"/>
  </mergeCells>
  <pageMargins left="0.7" right="0.7"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Program Data</vt:lpstr>
      <vt:lpstr>PQI Report</vt:lpstr>
      <vt:lpstr>Tables</vt:lpstr>
      <vt:lpstr>CAC</vt:lpstr>
      <vt:lpstr>CASA</vt:lpstr>
      <vt:lpstr>FBCS</vt:lpstr>
      <vt:lpstr>RHY</vt:lpstr>
      <vt:lpstr>RISE</vt:lpstr>
      <vt:lpstr>SKORE</vt:lpstr>
      <vt:lpstr>TFF</vt:lpstr>
      <vt:lpstr>HIYH</vt:lpstr>
      <vt:lpstr>Admin</vt:lpstr>
      <vt:lpstr>'PQI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Tabitha Lawson</dc:creator>
  <cp:keywords/>
  <dc:description/>
  <cp:lastModifiedBy>Amanda Tant</cp:lastModifiedBy>
  <cp:revision/>
  <cp:lastPrinted>2023-01-17T18:58:23Z</cp:lastPrinted>
  <dcterms:created xsi:type="dcterms:W3CDTF">2020-05-12T13:05:10Z</dcterms:created>
  <dcterms:modified xsi:type="dcterms:W3CDTF">2023-09-18T19:55:16Z</dcterms:modified>
  <cp:category/>
  <cp:contentStatus/>
</cp:coreProperties>
</file>